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ocphe.sharepoint.com/sites/MissouriCenterforPublicHealthExcellence/Shared Documents/DHSS/"/>
    </mc:Choice>
  </mc:AlternateContent>
  <xr:revisionPtr revIDLastSave="0" documentId="8_{DF9DA524-116A-4309-871F-41B611D0F350}" xr6:coauthVersionLast="45" xr6:coauthVersionMax="45" xr10:uidLastSave="{00000000-0000-0000-0000-000000000000}"/>
  <bookViews>
    <workbookView xWindow="-110" yWindow="-110" windowWidth="19420" windowHeight="10420" xr2:uid="{74E900F6-7029-40F8-89B7-A93AA63D5B12}"/>
  </bookViews>
  <sheets>
    <sheet name="Funding Formul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1" l="1"/>
  <c r="D125" i="1" s="1"/>
  <c r="D117" i="1"/>
  <c r="D124" i="1" s="1"/>
  <c r="G8" i="1"/>
  <c r="F8" i="1"/>
  <c r="E8" i="1"/>
  <c r="E123" i="1" s="1"/>
  <c r="H9" i="1"/>
  <c r="C125" i="1"/>
  <c r="I8" i="1" s="1"/>
  <c r="C124" i="1"/>
  <c r="E69" i="1" l="1"/>
  <c r="E117" i="1"/>
  <c r="E22" i="1"/>
  <c r="E54" i="1"/>
  <c r="E118" i="1"/>
  <c r="E39" i="1"/>
  <c r="E103" i="1"/>
  <c r="E24" i="1"/>
  <c r="E15" i="1"/>
  <c r="E28" i="1"/>
  <c r="E44" i="1"/>
  <c r="E60" i="1"/>
  <c r="E76" i="1"/>
  <c r="E92" i="1"/>
  <c r="E108" i="1"/>
  <c r="E45" i="1"/>
  <c r="E46" i="1"/>
  <c r="E111" i="1"/>
  <c r="E113" i="1"/>
  <c r="E29" i="1"/>
  <c r="E109" i="1"/>
  <c r="E17" i="1"/>
  <c r="E62" i="1"/>
  <c r="E94" i="1"/>
  <c r="E18" i="1"/>
  <c r="E63" i="1"/>
  <c r="E95" i="1"/>
  <c r="E19" i="1"/>
  <c r="E48" i="1"/>
  <c r="E64" i="1"/>
  <c r="E96" i="1"/>
  <c r="E20" i="1"/>
  <c r="E33" i="1"/>
  <c r="E49" i="1"/>
  <c r="E65" i="1"/>
  <c r="E81" i="1"/>
  <c r="E97" i="1"/>
  <c r="E12" i="1"/>
  <c r="E34" i="1"/>
  <c r="E50" i="1"/>
  <c r="E66" i="1"/>
  <c r="E82" i="1"/>
  <c r="E98" i="1"/>
  <c r="E114" i="1"/>
  <c r="E77" i="1"/>
  <c r="E47" i="1"/>
  <c r="E11" i="1"/>
  <c r="E35" i="1"/>
  <c r="E51" i="1"/>
  <c r="E67" i="1"/>
  <c r="E83" i="1"/>
  <c r="E99" i="1"/>
  <c r="E115" i="1"/>
  <c r="E16" i="1"/>
  <c r="E61" i="1"/>
  <c r="E93" i="1"/>
  <c r="E30" i="1"/>
  <c r="E78" i="1"/>
  <c r="E110" i="1"/>
  <c r="E31" i="1"/>
  <c r="E79" i="1"/>
  <c r="E32" i="1"/>
  <c r="E80" i="1"/>
  <c r="E112" i="1"/>
  <c r="E10" i="1"/>
  <c r="E36" i="1"/>
  <c r="E52" i="1"/>
  <c r="E68" i="1"/>
  <c r="E84" i="1"/>
  <c r="E100" i="1"/>
  <c r="E116" i="1"/>
  <c r="E85" i="1"/>
  <c r="E71" i="1"/>
  <c r="E121" i="1"/>
  <c r="E21" i="1"/>
  <c r="E53" i="1"/>
  <c r="E101" i="1"/>
  <c r="E38" i="1"/>
  <c r="E86" i="1"/>
  <c r="E102" i="1"/>
  <c r="E23" i="1"/>
  <c r="E55" i="1"/>
  <c r="E119" i="1"/>
  <c r="E40" i="1"/>
  <c r="E56" i="1"/>
  <c r="E72" i="1"/>
  <c r="E88" i="1"/>
  <c r="E104" i="1"/>
  <c r="E120" i="1"/>
  <c r="E25" i="1"/>
  <c r="E41" i="1"/>
  <c r="E57" i="1"/>
  <c r="E73" i="1"/>
  <c r="E89" i="1"/>
  <c r="E105" i="1"/>
  <c r="E13" i="1"/>
  <c r="E26" i="1"/>
  <c r="E42" i="1"/>
  <c r="E58" i="1"/>
  <c r="E74" i="1"/>
  <c r="E90" i="1"/>
  <c r="E106" i="1"/>
  <c r="E122" i="1"/>
  <c r="E37" i="1"/>
  <c r="E70" i="1"/>
  <c r="E87" i="1"/>
  <c r="E14" i="1"/>
  <c r="E27" i="1"/>
  <c r="E43" i="1"/>
  <c r="E59" i="1"/>
  <c r="E75" i="1"/>
  <c r="E91" i="1"/>
  <c r="E107" i="1"/>
  <c r="G121" i="1"/>
  <c r="G23" i="1"/>
  <c r="G39" i="1"/>
  <c r="G55" i="1"/>
  <c r="G70" i="1"/>
  <c r="G86" i="1"/>
  <c r="G102" i="1"/>
  <c r="G11" i="1"/>
  <c r="G27" i="1"/>
  <c r="G43" i="1"/>
  <c r="G74" i="1"/>
  <c r="G90" i="1"/>
  <c r="G106" i="1"/>
  <c r="G15" i="1"/>
  <c r="G31" i="1"/>
  <c r="G47" i="1"/>
  <c r="G62" i="1"/>
  <c r="G78" i="1"/>
  <c r="G94" i="1"/>
  <c r="G110" i="1"/>
  <c r="G19" i="1"/>
  <c r="G35" i="1"/>
  <c r="G51" i="1"/>
  <c r="G66" i="1"/>
  <c r="G82" i="1"/>
  <c r="G98" i="1"/>
  <c r="G114" i="1"/>
  <c r="G12" i="1"/>
  <c r="G16" i="1"/>
  <c r="G24" i="1"/>
  <c r="G32" i="1"/>
  <c r="G40" i="1"/>
  <c r="G44" i="1"/>
  <c r="G52" i="1"/>
  <c r="G56" i="1"/>
  <c r="G59" i="1"/>
  <c r="G67" i="1"/>
  <c r="G75" i="1"/>
  <c r="G83" i="1"/>
  <c r="G91" i="1"/>
  <c r="G95" i="1"/>
  <c r="G103" i="1"/>
  <c r="G111" i="1"/>
  <c r="G123" i="1"/>
  <c r="G13" i="1"/>
  <c r="G17" i="1"/>
  <c r="G21" i="1"/>
  <c r="G25" i="1"/>
  <c r="G29" i="1"/>
  <c r="G33" i="1"/>
  <c r="G37" i="1"/>
  <c r="G41" i="1"/>
  <c r="G45" i="1"/>
  <c r="G49" i="1"/>
  <c r="G53" i="1"/>
  <c r="G57" i="1"/>
  <c r="G60" i="1"/>
  <c r="G64" i="1"/>
  <c r="G68" i="1"/>
  <c r="G72" i="1"/>
  <c r="G76" i="1"/>
  <c r="G80" i="1"/>
  <c r="G84" i="1"/>
  <c r="G88" i="1"/>
  <c r="G92" i="1"/>
  <c r="G96" i="1"/>
  <c r="G100" i="1"/>
  <c r="G104" i="1"/>
  <c r="G108" i="1"/>
  <c r="G112" i="1"/>
  <c r="G116" i="1"/>
  <c r="G120" i="1"/>
  <c r="G118" i="1"/>
  <c r="G122" i="1"/>
  <c r="G20" i="1"/>
  <c r="G28" i="1"/>
  <c r="G36" i="1"/>
  <c r="G48" i="1"/>
  <c r="G63" i="1"/>
  <c r="G71" i="1"/>
  <c r="G79" i="1"/>
  <c r="G87" i="1"/>
  <c r="G99" i="1"/>
  <c r="G107" i="1"/>
  <c r="G115" i="1"/>
  <c r="G119" i="1"/>
  <c r="G10" i="1"/>
  <c r="G14" i="1"/>
  <c r="G18" i="1"/>
  <c r="G22" i="1"/>
  <c r="G26" i="1"/>
  <c r="G30" i="1"/>
  <c r="G34" i="1"/>
  <c r="G38" i="1"/>
  <c r="G42" i="1"/>
  <c r="G46" i="1"/>
  <c r="G50" i="1"/>
  <c r="G54" i="1"/>
  <c r="G58" i="1"/>
  <c r="G61" i="1"/>
  <c r="G65" i="1"/>
  <c r="G69" i="1"/>
  <c r="G73" i="1"/>
  <c r="G77" i="1"/>
  <c r="G81" i="1"/>
  <c r="G85" i="1"/>
  <c r="G89" i="1"/>
  <c r="G93" i="1"/>
  <c r="G97" i="1"/>
  <c r="G101" i="1"/>
  <c r="G105" i="1"/>
  <c r="G109" i="1"/>
  <c r="G113" i="1"/>
  <c r="G117" i="1"/>
  <c r="F120" i="1"/>
  <c r="F10" i="1"/>
  <c r="F14" i="1"/>
  <c r="F18" i="1"/>
  <c r="F22" i="1"/>
  <c r="F26" i="1"/>
  <c r="F30" i="1"/>
  <c r="F34" i="1"/>
  <c r="F38" i="1"/>
  <c r="F43" i="1"/>
  <c r="F47" i="1"/>
  <c r="F51" i="1"/>
  <c r="F55" i="1"/>
  <c r="F62" i="1"/>
  <c r="F66" i="1"/>
  <c r="F70" i="1"/>
  <c r="F74" i="1"/>
  <c r="F78" i="1"/>
  <c r="F81" i="1"/>
  <c r="F40" i="1"/>
  <c r="F89" i="1"/>
  <c r="F93" i="1"/>
  <c r="F97" i="1"/>
  <c r="F101" i="1"/>
  <c r="F105" i="1"/>
  <c r="F109" i="1"/>
  <c r="F113" i="1"/>
  <c r="F117" i="1"/>
  <c r="F121" i="1"/>
  <c r="F11" i="1"/>
  <c r="F15" i="1"/>
  <c r="F19" i="1"/>
  <c r="F23" i="1"/>
  <c r="F27" i="1"/>
  <c r="F31" i="1"/>
  <c r="F35" i="1"/>
  <c r="F39" i="1"/>
  <c r="F44" i="1"/>
  <c r="F48" i="1"/>
  <c r="F52" i="1"/>
  <c r="F56" i="1"/>
  <c r="F59" i="1"/>
  <c r="F63" i="1"/>
  <c r="F67" i="1"/>
  <c r="F71" i="1"/>
  <c r="F75" i="1"/>
  <c r="F79" i="1"/>
  <c r="F83" i="1"/>
  <c r="F86" i="1"/>
  <c r="F90" i="1"/>
  <c r="F94" i="1"/>
  <c r="F98" i="1"/>
  <c r="F102" i="1"/>
  <c r="F106" i="1"/>
  <c r="F110" i="1"/>
  <c r="F114" i="1"/>
  <c r="F118" i="1"/>
  <c r="F122" i="1"/>
  <c r="F12" i="1"/>
  <c r="F16" i="1"/>
  <c r="F20" i="1"/>
  <c r="F24" i="1"/>
  <c r="F28" i="1"/>
  <c r="F32" i="1"/>
  <c r="F36" i="1"/>
  <c r="F41" i="1"/>
  <c r="F45" i="1"/>
  <c r="F49" i="1"/>
  <c r="F53" i="1"/>
  <c r="F57" i="1"/>
  <c r="F60" i="1"/>
  <c r="F64" i="1"/>
  <c r="F68" i="1"/>
  <c r="F72" i="1"/>
  <c r="F76" i="1"/>
  <c r="F80" i="1"/>
  <c r="F84" i="1"/>
  <c r="F87" i="1"/>
  <c r="F91" i="1"/>
  <c r="F95" i="1"/>
  <c r="F99" i="1"/>
  <c r="F103" i="1"/>
  <c r="F107" i="1"/>
  <c r="F111" i="1"/>
  <c r="F115" i="1"/>
  <c r="F119" i="1"/>
  <c r="F123" i="1"/>
  <c r="F13" i="1"/>
  <c r="F17" i="1"/>
  <c r="F21" i="1"/>
  <c r="F25" i="1"/>
  <c r="F29" i="1"/>
  <c r="F33" i="1"/>
  <c r="F37" i="1"/>
  <c r="F42" i="1"/>
  <c r="F46" i="1"/>
  <c r="F50" i="1"/>
  <c r="F54" i="1"/>
  <c r="F58" i="1"/>
  <c r="F61" i="1"/>
  <c r="F65" i="1"/>
  <c r="F69" i="1"/>
  <c r="F73" i="1"/>
  <c r="F77" i="1"/>
  <c r="F82" i="1"/>
  <c r="F85" i="1"/>
  <c r="F88" i="1"/>
  <c r="F92" i="1"/>
  <c r="F96" i="1"/>
  <c r="F100" i="1"/>
  <c r="F104" i="1"/>
  <c r="F108" i="1"/>
  <c r="F112" i="1"/>
  <c r="F116" i="1"/>
  <c r="G124" i="1" l="1"/>
  <c r="G125" i="1"/>
  <c r="H10" i="1"/>
  <c r="H11" i="1"/>
  <c r="H14" i="1"/>
  <c r="H12" i="1"/>
  <c r="H13" i="1"/>
  <c r="F125" i="1"/>
  <c r="F124" i="1"/>
  <c r="H15" i="1"/>
  <c r="H16" i="1"/>
  <c r="I16" i="1" l="1"/>
  <c r="I15" i="1"/>
  <c r="I14" i="1"/>
  <c r="I13" i="1"/>
  <c r="I12" i="1"/>
  <c r="I11" i="1"/>
  <c r="I10" i="1"/>
  <c r="H18" i="1"/>
  <c r="H17" i="1"/>
  <c r="I18" i="1" l="1"/>
  <c r="I17" i="1"/>
  <c r="H19" i="1"/>
  <c r="H20" i="1"/>
  <c r="I20" i="1" l="1"/>
  <c r="I19" i="1"/>
  <c r="H22" i="1"/>
  <c r="H21" i="1"/>
  <c r="I22" i="1" l="1"/>
  <c r="I21" i="1"/>
  <c r="H23" i="1"/>
  <c r="H24" i="1"/>
  <c r="I24" i="1" l="1"/>
  <c r="I23" i="1"/>
  <c r="H26" i="1"/>
  <c r="H25" i="1"/>
  <c r="H33" i="1" l="1"/>
  <c r="I26" i="1"/>
  <c r="I25" i="1"/>
  <c r="H27" i="1"/>
  <c r="H28" i="1"/>
  <c r="I33" i="1" l="1"/>
  <c r="H35" i="1"/>
  <c r="I28" i="1"/>
  <c r="I27" i="1"/>
  <c r="H32" i="1"/>
  <c r="H30" i="1"/>
  <c r="H31" i="1"/>
  <c r="H29" i="1"/>
  <c r="H37" i="1" l="1"/>
  <c r="H34" i="1"/>
  <c r="I35" i="1"/>
  <c r="I32" i="1"/>
  <c r="I31" i="1"/>
  <c r="I30" i="1"/>
  <c r="I29" i="1"/>
  <c r="I34" i="1" l="1"/>
  <c r="I37" i="1"/>
  <c r="H39" i="1"/>
  <c r="H36" i="1"/>
  <c r="I39" i="1" l="1"/>
  <c r="H41" i="1"/>
  <c r="H38" i="1"/>
  <c r="I36" i="1"/>
  <c r="H43" i="1" l="1"/>
  <c r="H40" i="1"/>
  <c r="I41" i="1"/>
  <c r="I38" i="1"/>
  <c r="I40" i="1" l="1"/>
  <c r="H45" i="1"/>
  <c r="H42" i="1"/>
  <c r="I43" i="1"/>
  <c r="I45" i="1" l="1"/>
  <c r="H47" i="1"/>
  <c r="H44" i="1"/>
  <c r="I42" i="1"/>
  <c r="I44" i="1" l="1"/>
  <c r="I47" i="1"/>
  <c r="H49" i="1"/>
  <c r="H46" i="1"/>
  <c r="H51" i="1" l="1"/>
  <c r="H48" i="1"/>
  <c r="I49" i="1"/>
  <c r="I46" i="1"/>
  <c r="I48" i="1" l="1"/>
  <c r="I51" i="1"/>
  <c r="H53" i="1"/>
  <c r="H50" i="1"/>
  <c r="I50" i="1" l="1"/>
  <c r="I53" i="1"/>
  <c r="H55" i="1"/>
  <c r="H52" i="1"/>
  <c r="H57" i="1" l="1"/>
  <c r="H54" i="1"/>
  <c r="I52" i="1"/>
  <c r="I55" i="1"/>
  <c r="I54" i="1" l="1"/>
  <c r="I57" i="1"/>
  <c r="H56" i="1"/>
  <c r="I56" i="1" l="1"/>
  <c r="H60" i="1"/>
  <c r="H58" i="1"/>
  <c r="I58" i="1" l="1"/>
  <c r="H62" i="1"/>
  <c r="H59" i="1"/>
  <c r="I60" i="1"/>
  <c r="I59" i="1" l="1"/>
  <c r="I62" i="1"/>
  <c r="H64" i="1"/>
  <c r="H61" i="1"/>
  <c r="I61" i="1" l="1"/>
  <c r="I64" i="1"/>
  <c r="H66" i="1"/>
  <c r="H63" i="1"/>
  <c r="I63" i="1" l="1"/>
  <c r="H68" i="1"/>
  <c r="H65" i="1"/>
  <c r="I66" i="1"/>
  <c r="I65" i="1" l="1"/>
  <c r="I68" i="1"/>
  <c r="H70" i="1"/>
  <c r="H67" i="1"/>
  <c r="H72" i="1" l="1"/>
  <c r="H69" i="1"/>
  <c r="I67" i="1"/>
  <c r="I70" i="1"/>
  <c r="I69" i="1" l="1"/>
  <c r="I72" i="1"/>
  <c r="H74" i="1"/>
  <c r="H71" i="1"/>
  <c r="I71" i="1" l="1"/>
  <c r="H76" i="1"/>
  <c r="H73" i="1"/>
  <c r="I74" i="1"/>
  <c r="I73" i="1" l="1"/>
  <c r="I76" i="1"/>
  <c r="H78" i="1"/>
  <c r="H75" i="1"/>
  <c r="I75" i="1" l="1"/>
  <c r="I78" i="1"/>
  <c r="H80" i="1"/>
  <c r="H77" i="1"/>
  <c r="H82" i="1" l="1"/>
  <c r="H79" i="1"/>
  <c r="I77" i="1"/>
  <c r="I80" i="1"/>
  <c r="I79" i="1" l="1"/>
  <c r="I82" i="1"/>
  <c r="H84" i="1"/>
  <c r="H81" i="1"/>
  <c r="H86" i="1" l="1"/>
  <c r="H83" i="1"/>
  <c r="I81" i="1"/>
  <c r="I84" i="1"/>
  <c r="H88" i="1" l="1"/>
  <c r="H85" i="1"/>
  <c r="I83" i="1"/>
  <c r="I86" i="1"/>
  <c r="I85" i="1" l="1"/>
  <c r="I88" i="1"/>
  <c r="H90" i="1"/>
  <c r="H87" i="1"/>
  <c r="I87" i="1" l="1"/>
  <c r="H92" i="1"/>
  <c r="H89" i="1"/>
  <c r="I90" i="1"/>
  <c r="I89" i="1" l="1"/>
  <c r="H94" i="1"/>
  <c r="H91" i="1"/>
  <c r="I92" i="1"/>
  <c r="I91" i="1" l="1"/>
  <c r="I94" i="1"/>
  <c r="H96" i="1"/>
  <c r="H93" i="1"/>
  <c r="I93" i="1" l="1"/>
  <c r="I96" i="1"/>
  <c r="H98" i="1"/>
  <c r="H95" i="1"/>
  <c r="I98" i="1" l="1"/>
  <c r="I95" i="1"/>
  <c r="H100" i="1"/>
  <c r="H97" i="1"/>
  <c r="I100" i="1" l="1"/>
  <c r="I97" i="1"/>
  <c r="H102" i="1"/>
  <c r="H99" i="1"/>
  <c r="I102" i="1" l="1"/>
  <c r="I99" i="1"/>
  <c r="H104" i="1"/>
  <c r="H101" i="1"/>
  <c r="H106" i="1" l="1"/>
  <c r="H103" i="1"/>
  <c r="I101" i="1"/>
  <c r="I104" i="1"/>
  <c r="I103" i="1" l="1"/>
  <c r="I106" i="1"/>
  <c r="H108" i="1"/>
  <c r="H105" i="1"/>
  <c r="I105" i="1" l="1"/>
  <c r="H110" i="1"/>
  <c r="H107" i="1"/>
  <c r="I108" i="1"/>
  <c r="I110" i="1" l="1"/>
  <c r="I107" i="1"/>
  <c r="H112" i="1"/>
  <c r="H109" i="1"/>
  <c r="I112" i="1" l="1"/>
  <c r="I109" i="1"/>
  <c r="H114" i="1"/>
  <c r="H111" i="1"/>
  <c r="I111" i="1" l="1"/>
  <c r="H116" i="1"/>
  <c r="H113" i="1"/>
  <c r="I114" i="1"/>
  <c r="I113" i="1" l="1"/>
  <c r="I116" i="1"/>
  <c r="H118" i="1"/>
  <c r="H115" i="1"/>
  <c r="H120" i="1" l="1"/>
  <c r="H117" i="1"/>
  <c r="I115" i="1"/>
  <c r="I118" i="1"/>
  <c r="I117" i="1" l="1"/>
  <c r="I120" i="1"/>
  <c r="H122" i="1"/>
  <c r="H119" i="1"/>
  <c r="H121" i="1" l="1"/>
  <c r="I119" i="1"/>
  <c r="I122" i="1"/>
  <c r="H123" i="1" l="1"/>
  <c r="E124" i="1"/>
  <c r="E125" i="1"/>
  <c r="I121" i="1"/>
  <c r="I123" i="1" l="1"/>
  <c r="H125" i="1"/>
  <c r="H124" i="1"/>
  <c r="I125" i="1" l="1"/>
  <c r="I124" i="1"/>
</calcChain>
</file>

<file path=xl/sharedStrings.xml><?xml version="1.0" encoding="utf-8"?>
<sst xmlns="http://schemas.openxmlformats.org/spreadsheetml/2006/main" count="129" uniqueCount="129">
  <si>
    <t>LPHA</t>
  </si>
  <si>
    <t>Adair</t>
  </si>
  <si>
    <t>Andrew</t>
  </si>
  <si>
    <t>Atchison</t>
  </si>
  <si>
    <t>Audrain</t>
  </si>
  <si>
    <t>Barry</t>
  </si>
  <si>
    <t>Barton</t>
  </si>
  <si>
    <t>Bates</t>
  </si>
  <si>
    <t>Benton</t>
  </si>
  <si>
    <t>Bollinger</t>
  </si>
  <si>
    <t>Butler</t>
  </si>
  <si>
    <t>Caldwell</t>
  </si>
  <si>
    <t>Callaway</t>
  </si>
  <si>
    <t>Camden</t>
  </si>
  <si>
    <t>Cape Girardeau</t>
  </si>
  <si>
    <t>Carroll</t>
  </si>
  <si>
    <t>Carter</t>
  </si>
  <si>
    <t>Cass</t>
  </si>
  <si>
    <t>Cedar</t>
  </si>
  <si>
    <t>Chariton</t>
  </si>
  <si>
    <t>Christian</t>
  </si>
  <si>
    <t>Clark</t>
  </si>
  <si>
    <t>Clay</t>
  </si>
  <si>
    <t>Clinton</t>
  </si>
  <si>
    <t>Cole</t>
  </si>
  <si>
    <t>Cooper</t>
  </si>
  <si>
    <t>Crawford</t>
  </si>
  <si>
    <t>Dade</t>
  </si>
  <si>
    <t>Dallas</t>
  </si>
  <si>
    <t>Daviess</t>
  </si>
  <si>
    <t>Dent</t>
  </si>
  <si>
    <t>Douglas</t>
  </si>
  <si>
    <t>Dunklin</t>
  </si>
  <si>
    <t>Franklin</t>
  </si>
  <si>
    <t>Gasconade</t>
  </si>
  <si>
    <t>Grundy</t>
  </si>
  <si>
    <t>Harrison</t>
  </si>
  <si>
    <t>Henry</t>
  </si>
  <si>
    <t>Hickory</t>
  </si>
  <si>
    <t>Holt</t>
  </si>
  <si>
    <t>Howard</t>
  </si>
  <si>
    <t>Howell</t>
  </si>
  <si>
    <t>Independence</t>
  </si>
  <si>
    <t>Iron</t>
  </si>
  <si>
    <t>Jackson</t>
  </si>
  <si>
    <t>Jasper</t>
  </si>
  <si>
    <t>Jefferson</t>
  </si>
  <si>
    <t>Johnson</t>
  </si>
  <si>
    <t>Joplin City</t>
  </si>
  <si>
    <t>Knox</t>
  </si>
  <si>
    <t>Laclede</t>
  </si>
  <si>
    <t>Lafayette</t>
  </si>
  <si>
    <t>Lawrence</t>
  </si>
  <si>
    <t>Lewis</t>
  </si>
  <si>
    <t>Lincoln</t>
  </si>
  <si>
    <t>Linn</t>
  </si>
  <si>
    <t>Livingston</t>
  </si>
  <si>
    <t>McDonald</t>
  </si>
  <si>
    <t>Macon</t>
  </si>
  <si>
    <t>Madison</t>
  </si>
  <si>
    <t>Marion</t>
  </si>
  <si>
    <t>Mercer</t>
  </si>
  <si>
    <t>Miller</t>
  </si>
  <si>
    <t>Mississippi</t>
  </si>
  <si>
    <t>Moniteau</t>
  </si>
  <si>
    <t>Monroe</t>
  </si>
  <si>
    <t>Montgomery</t>
  </si>
  <si>
    <t>Morgan</t>
  </si>
  <si>
    <t>New Madrid</t>
  </si>
  <si>
    <t>Newton</t>
  </si>
  <si>
    <t>Nodaway</t>
  </si>
  <si>
    <t>Osage</t>
  </si>
  <si>
    <t>Oregon</t>
  </si>
  <si>
    <t>Ozark</t>
  </si>
  <si>
    <t>Pemiscot</t>
  </si>
  <si>
    <t>Perry</t>
  </si>
  <si>
    <t>Pettis</t>
  </si>
  <si>
    <t>Pike</t>
  </si>
  <si>
    <t>Platte</t>
  </si>
  <si>
    <t>Polk</t>
  </si>
  <si>
    <t>Pulaski</t>
  </si>
  <si>
    <t>Putnam</t>
  </si>
  <si>
    <t>Ralls</t>
  </si>
  <si>
    <t>Randolph</t>
  </si>
  <si>
    <t>Ray</t>
  </si>
  <si>
    <t>Reynolds</t>
  </si>
  <si>
    <t>Ripley</t>
  </si>
  <si>
    <t>St Charles</t>
  </si>
  <si>
    <t>St Clair</t>
  </si>
  <si>
    <t>St Francois</t>
  </si>
  <si>
    <t>St Joseph</t>
  </si>
  <si>
    <t>St Louis City</t>
  </si>
  <si>
    <t>St Louis County</t>
  </si>
  <si>
    <t>Ste Genevieve</t>
  </si>
  <si>
    <t>Saline</t>
  </si>
  <si>
    <t>Schuyler</t>
  </si>
  <si>
    <t>Scotland</t>
  </si>
  <si>
    <t>Scott</t>
  </si>
  <si>
    <t>Shannon</t>
  </si>
  <si>
    <t>Shelby</t>
  </si>
  <si>
    <t>Stoddard</t>
  </si>
  <si>
    <t>Stone</t>
  </si>
  <si>
    <t>Sullivan</t>
  </si>
  <si>
    <t>Taney</t>
  </si>
  <si>
    <t>Texas</t>
  </si>
  <si>
    <t>Tri-County</t>
  </si>
  <si>
    <t>Vernon</t>
  </si>
  <si>
    <t>Warren</t>
  </si>
  <si>
    <t>Washington</t>
  </si>
  <si>
    <t>Wayne</t>
  </si>
  <si>
    <t>Webster</t>
  </si>
  <si>
    <t>Wright</t>
  </si>
  <si>
    <t>Total</t>
  </si>
  <si>
    <t>Columbia/Boone</t>
  </si>
  <si>
    <t>Springfield/Greene</t>
  </si>
  <si>
    <t>Average</t>
  </si>
  <si>
    <t>Base Funding</t>
  </si>
  <si>
    <t>Total Funds</t>
  </si>
  <si>
    <t>Census Population</t>
  </si>
  <si>
    <t>Funds Per Capita</t>
  </si>
  <si>
    <t>Funding Per Population Size</t>
  </si>
  <si>
    <t>Community Resilience Estimates</t>
  </si>
  <si>
    <t>Phelps-Maries</t>
  </si>
  <si>
    <t>Funding Formula</t>
  </si>
  <si>
    <t>Results</t>
  </si>
  <si>
    <t>Figure 1. Fund Calculator Per Funding Formula [% Revisable]. The calculator divides the funding equally for the base funding, uses the 2020 Census Population in the population size part of the formula calculation, and uses the 2019 US Census Community Resilience Estimates (CREs; the rate of individuals with three plus risk factors) in the poverty index part of the formula calculation. Percentage weights of base funding, population size, and poverty index in the funding formula are revisable. For CREs, Independence uses Jackson's; Joplin City uses Jasper's; Kansas City uses Jackson's; Phelps-Maries uses an average of Phelps and Maries's; St. Joseph uses Buchanan's; Tri-County uses an average of Dekalb, Gentry, and Worth's.</t>
  </si>
  <si>
    <r>
      <t xml:space="preserve">Figure 1. Calculator for LPHA Funding Formula Model </t>
    </r>
    <r>
      <rPr>
        <b/>
        <sz val="11"/>
        <color rgb="FFC00000"/>
        <rFont val="Calibri"/>
        <family val="2"/>
        <scheme val="minor"/>
      </rPr>
      <t>[% Revisable]</t>
    </r>
  </si>
  <si>
    <t>Missouri Center for Public Health Excellence (MOCPHE) — LPHA Infrastructure Grant Funding Formula Model</t>
  </si>
  <si>
    <t>Funding Per CRE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</si>
</sst>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C00000"/>
      <name val="Calibri"/>
      <family val="2"/>
      <scheme val="minor"/>
    </font>
    <font>
      <b/>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79">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vertical="top" wrapText="1"/>
    </xf>
    <xf numFmtId="4" fontId="0" fillId="0" borderId="0" xfId="0" applyNumberFormat="1"/>
    <xf numFmtId="164" fontId="4" fillId="0" borderId="0" xfId="1" applyNumberFormat="1" applyFont="1" applyFill="1" applyBorder="1" applyAlignment="1">
      <alignment horizontal="center" wrapText="1"/>
    </xf>
    <xf numFmtId="164" fontId="4" fillId="0" borderId="0" xfId="1" applyNumberFormat="1" applyFont="1" applyFill="1" applyBorder="1" applyAlignment="1">
      <alignment horizontal="center"/>
    </xf>
    <xf numFmtId="4" fontId="1" fillId="0" borderId="0" xfId="0" applyNumberFormat="1" applyFont="1"/>
    <xf numFmtId="0" fontId="0" fillId="0" borderId="0" xfId="0" applyAlignment="1">
      <alignment horizontal="left" vertical="top" wrapText="1"/>
    </xf>
    <xf numFmtId="164" fontId="0" fillId="3" borderId="2" xfId="0" applyNumberFormat="1" applyFill="1" applyBorder="1" applyAlignment="1">
      <alignment horizontal="right"/>
    </xf>
    <xf numFmtId="0" fontId="1" fillId="2" borderId="2" xfId="0" applyFont="1" applyFill="1" applyBorder="1" applyAlignment="1">
      <alignment horizontal="center"/>
    </xf>
    <xf numFmtId="6" fontId="0" fillId="2" borderId="2" xfId="0" applyNumberFormat="1" applyFill="1" applyBorder="1" applyAlignment="1">
      <alignment horizontal="right"/>
    </xf>
    <xf numFmtId="8" fontId="0" fillId="0" borderId="0" xfId="0" applyNumberFormat="1" applyAlignment="1">
      <alignment horizontal="left" vertical="center"/>
    </xf>
    <xf numFmtId="164" fontId="3" fillId="3" borderId="2" xfId="1" applyNumberFormat="1" applyFont="1" applyFill="1" applyBorder="1" applyAlignment="1">
      <alignment horizontal="right" wrapText="1"/>
    </xf>
    <xf numFmtId="0" fontId="1" fillId="2" borderId="1" xfId="0" applyFont="1" applyFill="1" applyBorder="1" applyAlignment="1">
      <alignment horizontal="center" wrapText="1"/>
    </xf>
    <xf numFmtId="0" fontId="1" fillId="2" borderId="5" xfId="0" applyFont="1" applyFill="1" applyBorder="1" applyAlignment="1">
      <alignment horizontal="center"/>
    </xf>
    <xf numFmtId="6" fontId="0" fillId="2" borderId="5" xfId="0" applyNumberFormat="1" applyFill="1" applyBorder="1" applyAlignment="1">
      <alignment horizontal="right"/>
    </xf>
    <xf numFmtId="6" fontId="0" fillId="2" borderId="6" xfId="0" applyNumberFormat="1" applyFill="1" applyBorder="1" applyAlignment="1">
      <alignment horizontal="right"/>
    </xf>
    <xf numFmtId="164" fontId="0" fillId="3" borderId="5" xfId="0" applyNumberFormat="1" applyFill="1" applyBorder="1" applyAlignment="1">
      <alignment horizontal="right"/>
    </xf>
    <xf numFmtId="164" fontId="0" fillId="3" borderId="6" xfId="0" applyNumberFormat="1" applyFill="1" applyBorder="1" applyAlignment="1">
      <alignment horizontal="right"/>
    </xf>
    <xf numFmtId="0" fontId="1" fillId="2" borderId="5" xfId="0" applyFont="1" applyFill="1" applyBorder="1" applyAlignment="1">
      <alignment horizontal="center" vertical="top" wrapText="1"/>
    </xf>
    <xf numFmtId="0" fontId="1" fillId="2" borderId="6" xfId="0" applyFont="1" applyFill="1" applyBorder="1" applyAlignment="1">
      <alignment horizontal="center"/>
    </xf>
    <xf numFmtId="6" fontId="0" fillId="2" borderId="5" xfId="0" applyNumberFormat="1" applyFill="1" applyBorder="1"/>
    <xf numFmtId="164" fontId="0" fillId="3" borderId="5" xfId="0" applyNumberFormat="1" applyFill="1" applyBorder="1"/>
    <xf numFmtId="164" fontId="3" fillId="3" borderId="14" xfId="1" applyNumberFormat="1" applyFont="1" applyFill="1" applyBorder="1" applyAlignment="1">
      <alignment horizontal="left" vertical="center" wrapText="1"/>
    </xf>
    <xf numFmtId="164" fontId="3" fillId="3" borderId="14" xfId="1" applyNumberFormat="1" applyFont="1" applyFill="1" applyBorder="1" applyAlignment="1">
      <alignment horizontal="left" vertical="center"/>
    </xf>
    <xf numFmtId="164" fontId="3" fillId="3" borderId="16" xfId="1" applyNumberFormat="1"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9" fontId="0" fillId="2" borderId="8" xfId="0" applyNumberFormat="1" applyFill="1" applyBorder="1" applyAlignment="1">
      <alignment wrapText="1"/>
    </xf>
    <xf numFmtId="164" fontId="0" fillId="2" borderId="9" xfId="0" applyNumberFormat="1" applyFill="1" applyBorder="1"/>
    <xf numFmtId="164" fontId="0" fillId="2" borderId="10" xfId="0" applyNumberFormat="1" applyFill="1" applyBorder="1"/>
    <xf numFmtId="164" fontId="0" fillId="2" borderId="11" xfId="0" applyNumberFormat="1" applyFill="1" applyBorder="1"/>
    <xf numFmtId="164" fontId="0" fillId="2" borderId="17" xfId="0" applyNumberFormat="1" applyFill="1" applyBorder="1"/>
    <xf numFmtId="9" fontId="3" fillId="2" borderId="7" xfId="0" applyNumberFormat="1" applyFont="1" applyFill="1" applyBorder="1" applyAlignment="1">
      <alignment wrapText="1"/>
    </xf>
    <xf numFmtId="9" fontId="5" fillId="2" borderId="7" xfId="0" applyNumberFormat="1" applyFont="1" applyFill="1" applyBorder="1"/>
    <xf numFmtId="2" fontId="1" fillId="0" borderId="0" xfId="0" applyNumberFormat="1" applyFont="1"/>
    <xf numFmtId="2" fontId="0" fillId="0" borderId="0" xfId="0" applyNumberFormat="1" applyAlignment="1">
      <alignment horizontal="left" vertical="top" wrapText="1"/>
    </xf>
    <xf numFmtId="2" fontId="0" fillId="0" borderId="0" xfId="0" applyNumberFormat="1"/>
    <xf numFmtId="164" fontId="3" fillId="3" borderId="6" xfId="1" applyNumberFormat="1" applyFont="1" applyFill="1" applyBorder="1" applyAlignment="1">
      <alignment horizontal="right" wrapText="1"/>
    </xf>
    <xf numFmtId="0" fontId="1" fillId="2" borderId="21" xfId="0" applyFont="1" applyFill="1" applyBorder="1" applyAlignment="1">
      <alignment horizontal="center" wrapText="1"/>
    </xf>
    <xf numFmtId="9" fontId="5" fillId="2" borderId="3" xfId="0" applyNumberFormat="1" applyFont="1" applyFill="1" applyBorder="1"/>
    <xf numFmtId="9" fontId="5" fillId="2" borderId="8" xfId="0" applyNumberFormat="1" applyFont="1" applyFill="1" applyBorder="1"/>
    <xf numFmtId="0" fontId="1" fillId="2" borderId="20"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8" fontId="0" fillId="2" borderId="6" xfId="0" applyNumberFormat="1" applyFill="1" applyBorder="1" applyAlignment="1">
      <alignment horizontal="right"/>
    </xf>
    <xf numFmtId="164" fontId="0" fillId="3" borderId="6" xfId="0" applyNumberFormat="1" applyFill="1" applyBorder="1"/>
    <xf numFmtId="164" fontId="0" fillId="2" borderId="19" xfId="0" applyNumberFormat="1" applyFill="1" applyBorder="1"/>
    <xf numFmtId="164" fontId="0" fillId="2" borderId="17" xfId="0" applyNumberFormat="1" applyFill="1" applyBorder="1" applyAlignment="1">
      <alignment horizontal="right"/>
    </xf>
    <xf numFmtId="164" fontId="0" fillId="2" borderId="18" xfId="0" applyNumberFormat="1" applyFill="1" applyBorder="1" applyAlignment="1">
      <alignment horizontal="right"/>
    </xf>
    <xf numFmtId="164" fontId="0" fillId="2" borderId="19" xfId="0" applyNumberFormat="1" applyFill="1" applyBorder="1" applyAlignment="1">
      <alignment horizontal="right"/>
    </xf>
    <xf numFmtId="2" fontId="0" fillId="3" borderId="26" xfId="0" applyNumberFormat="1" applyFill="1" applyBorder="1"/>
    <xf numFmtId="2" fontId="0" fillId="3" borderId="27" xfId="0" applyNumberFormat="1" applyFill="1" applyBorder="1"/>
    <xf numFmtId="2" fontId="3" fillId="2" borderId="28" xfId="0" applyNumberFormat="1" applyFont="1" applyFill="1" applyBorder="1" applyAlignment="1">
      <alignment horizontal="right"/>
    </xf>
    <xf numFmtId="2" fontId="0" fillId="2" borderId="27" xfId="0" applyNumberFormat="1" applyFill="1" applyBorder="1"/>
    <xf numFmtId="4" fontId="0" fillId="3" borderId="14" xfId="0" applyNumberFormat="1" applyFill="1" applyBorder="1"/>
    <xf numFmtId="4" fontId="3" fillId="3" borderId="14" xfId="0" applyNumberFormat="1" applyFont="1" applyFill="1" applyBorder="1" applyAlignment="1">
      <alignment horizontal="right"/>
    </xf>
    <xf numFmtId="3" fontId="0" fillId="3" borderId="14" xfId="0" applyNumberFormat="1" applyFill="1" applyBorder="1"/>
    <xf numFmtId="3" fontId="3" fillId="3" borderId="14" xfId="0" applyNumberFormat="1" applyFont="1" applyFill="1" applyBorder="1" applyAlignment="1">
      <alignment horizontal="right"/>
    </xf>
    <xf numFmtId="3" fontId="0" fillId="3" borderId="16" xfId="0" applyNumberFormat="1" applyFill="1" applyBorder="1"/>
    <xf numFmtId="4" fontId="3" fillId="2" borderId="15" xfId="0" applyNumberFormat="1" applyFont="1" applyFill="1" applyBorder="1" applyAlignment="1">
      <alignment horizontal="right"/>
    </xf>
    <xf numFmtId="4" fontId="0" fillId="2" borderId="16" xfId="0" applyNumberFormat="1" applyFill="1" applyBorder="1"/>
    <xf numFmtId="0" fontId="0" fillId="0" borderId="0" xfId="0" applyAlignment="1">
      <alignment horizontal="left" vertical="top" wrapText="1"/>
    </xf>
    <xf numFmtId="0" fontId="1" fillId="2" borderId="2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4" fontId="1" fillId="2" borderId="24" xfId="0" applyNumberFormat="1" applyFont="1" applyFill="1" applyBorder="1" applyAlignment="1">
      <alignment horizontal="center" vertical="center" wrapText="1"/>
    </xf>
    <xf numFmtId="4" fontId="1" fillId="2" borderId="14" xfId="0" applyNumberFormat="1" applyFont="1" applyFill="1" applyBorder="1" applyAlignment="1">
      <alignment horizontal="center" vertical="center" wrapText="1"/>
    </xf>
    <xf numFmtId="4" fontId="1" fillId="2" borderId="16" xfId="0" applyNumberFormat="1" applyFont="1" applyFill="1" applyBorder="1" applyAlignment="1">
      <alignment horizontal="center" vertical="center" wrapText="1"/>
    </xf>
    <xf numFmtId="2" fontId="1" fillId="2" borderId="25" xfId="0" applyNumberFormat="1" applyFont="1" applyFill="1" applyBorder="1" applyAlignment="1">
      <alignment horizontal="center" vertical="center" wrapText="1"/>
    </xf>
    <xf numFmtId="2" fontId="1" fillId="2" borderId="26" xfId="0" applyNumberFormat="1" applyFont="1" applyFill="1" applyBorder="1" applyAlignment="1">
      <alignment horizontal="center" vertical="center" wrapText="1"/>
    </xf>
    <xf numFmtId="2" fontId="1" fillId="2" borderId="27"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6259-B34D-4F52-9554-D5F0D6963F5A}">
  <dimension ref="B2:CW128"/>
  <sheetViews>
    <sheetView tabSelected="1" zoomScale="120" zoomScaleNormal="120" workbookViewId="0">
      <pane ySplit="9" topLeftCell="A10" activePane="bottomLeft" state="frozen"/>
      <selection pane="bottomLeft" activeCell="H2" sqref="H2"/>
    </sheetView>
  </sheetViews>
  <sheetFormatPr defaultRowHeight="14.5" x14ac:dyDescent="0.35"/>
  <cols>
    <col min="1" max="1" width="3.81640625" customWidth="1"/>
    <col min="2" max="2" width="18.1796875" style="2" customWidth="1"/>
    <col min="3" max="3" width="14.6328125" style="5" customWidth="1"/>
    <col min="4" max="4" width="14.6328125" style="39" customWidth="1"/>
    <col min="5" max="9" width="14.6328125" customWidth="1"/>
  </cols>
  <sheetData>
    <row r="2" spans="2:101" x14ac:dyDescent="0.35">
      <c r="B2" s="2" t="s">
        <v>127</v>
      </c>
    </row>
    <row r="4" spans="2:101" ht="15.65" customHeight="1" thickBot="1" x14ac:dyDescent="0.4">
      <c r="B4" s="3" t="s">
        <v>126</v>
      </c>
      <c r="C4" s="8"/>
      <c r="D4" s="37"/>
      <c r="E4" s="1"/>
      <c r="F4" s="1"/>
    </row>
    <row r="5" spans="2:101" ht="15.65" customHeight="1" x14ac:dyDescent="0.35">
      <c r="B5" s="65" t="s">
        <v>0</v>
      </c>
      <c r="C5" s="73" t="s">
        <v>118</v>
      </c>
      <c r="D5" s="76" t="s">
        <v>121</v>
      </c>
      <c r="E5" s="68" t="s">
        <v>123</v>
      </c>
      <c r="F5" s="69"/>
      <c r="G5" s="70"/>
      <c r="H5" s="71" t="s">
        <v>124</v>
      </c>
      <c r="I5" s="72"/>
    </row>
    <row r="6" spans="2:101" ht="40.5" customHeight="1" x14ac:dyDescent="0.35">
      <c r="B6" s="66"/>
      <c r="C6" s="74"/>
      <c r="D6" s="77"/>
      <c r="E6" s="44" t="s">
        <v>116</v>
      </c>
      <c r="F6" s="15" t="s">
        <v>120</v>
      </c>
      <c r="G6" s="41" t="s">
        <v>128</v>
      </c>
      <c r="H6" s="45" t="s">
        <v>117</v>
      </c>
      <c r="I6" s="46" t="s">
        <v>119</v>
      </c>
    </row>
    <row r="7" spans="2:101" ht="3.4" customHeight="1" x14ac:dyDescent="0.35">
      <c r="B7" s="66"/>
      <c r="C7" s="74"/>
      <c r="D7" s="77"/>
      <c r="E7" s="16"/>
      <c r="F7" s="11"/>
      <c r="G7" s="22"/>
      <c r="H7" s="21"/>
      <c r="I7" s="22"/>
    </row>
    <row r="8" spans="2:101" ht="14.5" customHeight="1" x14ac:dyDescent="0.35">
      <c r="B8" s="66"/>
      <c r="C8" s="74"/>
      <c r="D8" s="77"/>
      <c r="E8" s="17">
        <f>E9*H8</f>
        <v>12000000</v>
      </c>
      <c r="F8" s="12">
        <f>F9*H8</f>
        <v>7200000</v>
      </c>
      <c r="G8" s="18">
        <f>G9*H8</f>
        <v>4800000</v>
      </c>
      <c r="H8" s="23">
        <v>24000000</v>
      </c>
      <c r="I8" s="47">
        <f>H8/C125</f>
        <v>4.2584775197633284</v>
      </c>
    </row>
    <row r="9" spans="2:101" s="4" customFormat="1" ht="31.5" customHeight="1" thickBot="1" x14ac:dyDescent="0.4">
      <c r="B9" s="67"/>
      <c r="C9" s="75"/>
      <c r="D9" s="78"/>
      <c r="E9" s="36">
        <v>0.5</v>
      </c>
      <c r="F9" s="42">
        <v>0.3</v>
      </c>
      <c r="G9" s="43">
        <v>0.2</v>
      </c>
      <c r="H9" s="35">
        <f t="shared" ref="H9:H40" si="0">SUM(E9:G9)</f>
        <v>1</v>
      </c>
      <c r="I9" s="30"/>
      <c r="J9"/>
    </row>
    <row r="10" spans="2:101" x14ac:dyDescent="0.35">
      <c r="B10" s="25" t="s">
        <v>1</v>
      </c>
      <c r="C10" s="57">
        <v>25314</v>
      </c>
      <c r="D10" s="53">
        <v>18.41</v>
      </c>
      <c r="E10" s="19">
        <f>E8/114</f>
        <v>105263.15789473684</v>
      </c>
      <c r="F10" s="10">
        <f>F8*(C10/C125)</f>
        <v>32339.729980586664</v>
      </c>
      <c r="G10" s="20">
        <f>G8*(D10/D125)</f>
        <v>31717.302718003808</v>
      </c>
      <c r="H10" s="24">
        <f t="shared" si="0"/>
        <v>169320.19059332731</v>
      </c>
      <c r="I10" s="48">
        <f t="shared" ref="I10:I41" si="1">H10/C10</f>
        <v>6.6887963416815719</v>
      </c>
    </row>
    <row r="11" spans="2:101" x14ac:dyDescent="0.35">
      <c r="B11" s="25" t="s">
        <v>2</v>
      </c>
      <c r="C11" s="58">
        <v>18135</v>
      </c>
      <c r="D11" s="53">
        <v>22.8</v>
      </c>
      <c r="E11" s="19">
        <f>E8/114</f>
        <v>105263.15789473684</v>
      </c>
      <c r="F11" s="10">
        <f>F8*(C11/C125)</f>
        <v>23168.246946272386</v>
      </c>
      <c r="G11" s="20">
        <f>G8*(D11/D125)</f>
        <v>39280.526994594606</v>
      </c>
      <c r="H11" s="24">
        <f t="shared" si="0"/>
        <v>167711.93183560384</v>
      </c>
      <c r="I11" s="48">
        <f t="shared" si="1"/>
        <v>9.2479697731240051</v>
      </c>
    </row>
    <row r="12" spans="2:101" x14ac:dyDescent="0.35">
      <c r="B12" s="25" t="s">
        <v>3</v>
      </c>
      <c r="C12" s="57">
        <v>5305</v>
      </c>
      <c r="D12" s="53">
        <v>24.67</v>
      </c>
      <c r="E12" s="19">
        <f>E8/114</f>
        <v>105263.15789473684</v>
      </c>
      <c r="F12" s="14">
        <f>F8*(C12/C125)</f>
        <v>6777.3669727033366</v>
      </c>
      <c r="G12" s="40">
        <f>G8*(D12/D125)</f>
        <v>42502.219340203905</v>
      </c>
      <c r="H12" s="24">
        <f t="shared" si="0"/>
        <v>154542.74420764408</v>
      </c>
      <c r="I12" s="48">
        <f t="shared" si="1"/>
        <v>29.131525769584179</v>
      </c>
      <c r="J12" s="6"/>
      <c r="K12" s="6"/>
      <c r="L12" s="6"/>
      <c r="M12" s="6"/>
      <c r="N12" s="6"/>
      <c r="O12" s="6"/>
      <c r="P12" s="6"/>
      <c r="Q12" s="6"/>
      <c r="R12" s="6"/>
      <c r="S12" s="6"/>
      <c r="T12" s="7"/>
      <c r="U12" s="6"/>
      <c r="V12" s="6"/>
      <c r="W12" s="6"/>
      <c r="X12" s="6"/>
      <c r="Y12" s="6"/>
      <c r="Z12" s="6"/>
      <c r="AA12" s="6"/>
      <c r="AB12" s="6"/>
      <c r="AC12" s="7"/>
      <c r="AD12" s="6"/>
      <c r="AE12" s="7"/>
      <c r="AF12" s="6"/>
      <c r="AG12" s="7"/>
      <c r="AH12" s="6"/>
      <c r="AI12" s="6"/>
      <c r="AJ12" s="7"/>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7"/>
      <c r="BY12" s="6"/>
      <c r="BZ12" s="6"/>
      <c r="CA12" s="6"/>
      <c r="CB12" s="7"/>
      <c r="CC12" s="6"/>
      <c r="CD12" s="6"/>
      <c r="CE12" s="6"/>
      <c r="CF12" s="6"/>
      <c r="CG12" s="6"/>
      <c r="CH12" s="6"/>
      <c r="CI12" s="6"/>
      <c r="CJ12" s="6"/>
      <c r="CK12" s="6"/>
      <c r="CL12" s="6"/>
      <c r="CM12" s="6"/>
      <c r="CN12" s="6"/>
      <c r="CO12" s="6"/>
      <c r="CP12" s="6"/>
      <c r="CQ12" s="6"/>
      <c r="CR12" s="6"/>
      <c r="CS12" s="6"/>
      <c r="CT12" s="6"/>
      <c r="CU12" s="6"/>
      <c r="CV12" s="6"/>
      <c r="CW12" s="6"/>
    </row>
    <row r="13" spans="2:101" x14ac:dyDescent="0.35">
      <c r="B13" s="25" t="s">
        <v>4</v>
      </c>
      <c r="C13" s="57">
        <v>24962</v>
      </c>
      <c r="D13" s="53">
        <v>24.02</v>
      </c>
      <c r="E13" s="19">
        <f>E8/114</f>
        <v>105263.15789473684</v>
      </c>
      <c r="F13" s="10">
        <f>F8*(C13/C125)</f>
        <v>31890.034754499658</v>
      </c>
      <c r="G13" s="20">
        <f>G8*(D13/D125)</f>
        <v>41382.379754831694</v>
      </c>
      <c r="H13" s="24">
        <f t="shared" si="0"/>
        <v>178535.5724040682</v>
      </c>
      <c r="I13" s="48">
        <f t="shared" si="1"/>
        <v>7.152294383625839</v>
      </c>
    </row>
    <row r="14" spans="2:101" x14ac:dyDescent="0.35">
      <c r="B14" s="25" t="s">
        <v>5</v>
      </c>
      <c r="C14" s="57">
        <v>34534</v>
      </c>
      <c r="D14" s="53">
        <v>26.15</v>
      </c>
      <c r="E14" s="19">
        <f>E8/114</f>
        <v>105263.15789473684</v>
      </c>
      <c r="F14" s="10">
        <f>F8*(C14/C125)</f>
        <v>44118.678800252033</v>
      </c>
      <c r="G14" s="20">
        <f>G8*(D14/D125)</f>
        <v>45052.007934589863</v>
      </c>
      <c r="H14" s="24">
        <f t="shared" si="0"/>
        <v>194433.84462957876</v>
      </c>
      <c r="I14" s="48">
        <f t="shared" si="1"/>
        <v>5.6302149947755478</v>
      </c>
    </row>
    <row r="15" spans="2:101" x14ac:dyDescent="0.35">
      <c r="B15" s="25" t="s">
        <v>6</v>
      </c>
      <c r="C15" s="57">
        <v>11637</v>
      </c>
      <c r="D15" s="53">
        <v>27.42</v>
      </c>
      <c r="E15" s="19">
        <f>E8/114</f>
        <v>105263.15789473684</v>
      </c>
      <c r="F15" s="10">
        <f>F8*(C15/C125)</f>
        <v>14866.770869245755</v>
      </c>
      <c r="G15" s="20">
        <f>G8*(D15/D125)</f>
        <v>47240.002201394047</v>
      </c>
      <c r="H15" s="24">
        <f t="shared" si="0"/>
        <v>167369.93096537664</v>
      </c>
      <c r="I15" s="48">
        <f t="shared" si="1"/>
        <v>14.382566895709946</v>
      </c>
    </row>
    <row r="16" spans="2:101" x14ac:dyDescent="0.35">
      <c r="B16" s="25" t="s">
        <v>7</v>
      </c>
      <c r="C16" s="59">
        <v>16042</v>
      </c>
      <c r="D16" s="53">
        <v>26.26</v>
      </c>
      <c r="E16" s="19">
        <f>E8/114</f>
        <v>105263.15789473684</v>
      </c>
      <c r="F16" s="10">
        <f>F8*(C16/C125)</f>
        <v>20494.348911612993</v>
      </c>
      <c r="G16" s="20">
        <f>G8*(D16/D125)</f>
        <v>45241.519249037476</v>
      </c>
      <c r="H16" s="24">
        <f t="shared" si="0"/>
        <v>170999.02605538731</v>
      </c>
      <c r="I16" s="48">
        <f t="shared" si="1"/>
        <v>10.659458051077628</v>
      </c>
    </row>
    <row r="17" spans="2:9" x14ac:dyDescent="0.35">
      <c r="B17" s="25" t="s">
        <v>8</v>
      </c>
      <c r="C17" s="59">
        <v>19394</v>
      </c>
      <c r="D17" s="53">
        <v>29.62</v>
      </c>
      <c r="E17" s="19">
        <f>E8/114</f>
        <v>105263.15789473684</v>
      </c>
      <c r="F17" s="10">
        <f>F8*(C17/C125)</f>
        <v>24776.673905486994</v>
      </c>
      <c r="G17" s="20">
        <f>G8*(D17/D125)</f>
        <v>51030.228490346155</v>
      </c>
      <c r="H17" s="24">
        <f t="shared" si="0"/>
        <v>181070.06029056999</v>
      </c>
      <c r="I17" s="48">
        <f t="shared" si="1"/>
        <v>9.3363958074956166</v>
      </c>
    </row>
    <row r="18" spans="2:9" x14ac:dyDescent="0.35">
      <c r="B18" s="25" t="s">
        <v>9</v>
      </c>
      <c r="C18" s="59">
        <v>10567</v>
      </c>
      <c r="D18" s="53">
        <v>25.87</v>
      </c>
      <c r="E18" s="19">
        <f>E8/114</f>
        <v>105263.15789473684</v>
      </c>
      <c r="F18" s="10">
        <f>F8*(C18/C125)</f>
        <v>13499.799585401726</v>
      </c>
      <c r="G18" s="20">
        <f>G8*(D18/D125)</f>
        <v>44569.615497814149</v>
      </c>
      <c r="H18" s="24">
        <f t="shared" si="0"/>
        <v>163332.57297795272</v>
      </c>
      <c r="I18" s="48">
        <f t="shared" si="1"/>
        <v>15.456853693380593</v>
      </c>
    </row>
    <row r="19" spans="2:9" x14ac:dyDescent="0.35">
      <c r="B19" s="25" t="s">
        <v>10</v>
      </c>
      <c r="C19" s="59">
        <v>42130</v>
      </c>
      <c r="D19" s="53">
        <v>25.74</v>
      </c>
      <c r="E19" s="19">
        <f>E8/114</f>
        <v>105263.15789473684</v>
      </c>
      <c r="F19" s="10">
        <f>F8*(C19/C125)</f>
        <v>53822.897372288702</v>
      </c>
      <c r="G19" s="20">
        <f>G8*(D19/D125)</f>
        <v>44345.6475807397</v>
      </c>
      <c r="H19" s="24">
        <f t="shared" si="0"/>
        <v>203431.70284776523</v>
      </c>
      <c r="I19" s="48">
        <f t="shared" si="1"/>
        <v>4.8286661012999108</v>
      </c>
    </row>
    <row r="20" spans="2:9" x14ac:dyDescent="0.35">
      <c r="B20" s="25" t="s">
        <v>11</v>
      </c>
      <c r="C20" s="59">
        <v>8815</v>
      </c>
      <c r="D20" s="53">
        <v>22.31</v>
      </c>
      <c r="E20" s="19">
        <f>E8/114</f>
        <v>105263.15789473684</v>
      </c>
      <c r="F20" s="10">
        <f>F8*(C20/C125)</f>
        <v>11261.543801014121</v>
      </c>
      <c r="G20" s="20">
        <f>G8*(D20/D125)</f>
        <v>38436.340230237089</v>
      </c>
      <c r="H20" s="24">
        <f t="shared" si="0"/>
        <v>154961.04192598804</v>
      </c>
      <c r="I20" s="48">
        <f t="shared" si="1"/>
        <v>17.579244688143852</v>
      </c>
    </row>
    <row r="21" spans="2:9" x14ac:dyDescent="0.35">
      <c r="B21" s="25" t="s">
        <v>12</v>
      </c>
      <c r="C21" s="59">
        <v>44283</v>
      </c>
      <c r="D21" s="53">
        <v>20.2</v>
      </c>
      <c r="E21" s="19">
        <f>E8/114</f>
        <v>105263.15789473684</v>
      </c>
      <c r="F21" s="10">
        <f>F8*(C21/C125)</f>
        <v>56573.448002303834</v>
      </c>
      <c r="G21" s="20">
        <f>G8*(D21/D125)</f>
        <v>34801.168653105749</v>
      </c>
      <c r="H21" s="24">
        <f t="shared" si="0"/>
        <v>196637.77455014642</v>
      </c>
      <c r="I21" s="48">
        <f t="shared" si="1"/>
        <v>4.4404799708724889</v>
      </c>
    </row>
    <row r="22" spans="2:9" x14ac:dyDescent="0.35">
      <c r="B22" s="25" t="s">
        <v>13</v>
      </c>
      <c r="C22" s="59">
        <v>42745</v>
      </c>
      <c r="D22" s="53">
        <v>26.56</v>
      </c>
      <c r="E22" s="19">
        <f>E8/114</f>
        <v>105263.15789473684</v>
      </c>
      <c r="F22" s="10">
        <f>F8*(C22/C125)</f>
        <v>54608.586474685035</v>
      </c>
      <c r="G22" s="20">
        <f>G8*(D22/D125)</f>
        <v>45758.36828844004</v>
      </c>
      <c r="H22" s="24">
        <f t="shared" si="0"/>
        <v>205630.11265786193</v>
      </c>
      <c r="I22" s="48">
        <f t="shared" si="1"/>
        <v>4.8106237608576894</v>
      </c>
    </row>
    <row r="23" spans="2:9" x14ac:dyDescent="0.35">
      <c r="B23" s="25" t="s">
        <v>14</v>
      </c>
      <c r="C23" s="59">
        <v>81710</v>
      </c>
      <c r="D23" s="53">
        <v>20.010000000000002</v>
      </c>
      <c r="E23" s="19">
        <f>E8/114</f>
        <v>105263.15789473684</v>
      </c>
      <c r="F23" s="10">
        <f>F8*(C23/C125)</f>
        <v>104388.05944195845</v>
      </c>
      <c r="G23" s="20">
        <f>G8*(D23/D125)</f>
        <v>34473.830928150797</v>
      </c>
      <c r="H23" s="24">
        <f t="shared" si="0"/>
        <v>244125.04826484609</v>
      </c>
      <c r="I23" s="48">
        <f t="shared" si="1"/>
        <v>2.9877009945520268</v>
      </c>
    </row>
    <row r="24" spans="2:9" x14ac:dyDescent="0.35">
      <c r="B24" s="25" t="s">
        <v>15</v>
      </c>
      <c r="C24" s="59">
        <v>8495</v>
      </c>
      <c r="D24" s="53">
        <v>21.05</v>
      </c>
      <c r="E24" s="19">
        <f>E8/114</f>
        <v>105263.15789473684</v>
      </c>
      <c r="F24" s="10">
        <f>F8*(C24/C125)</f>
        <v>10852.729959116841</v>
      </c>
      <c r="G24" s="20">
        <f>G8*(D24/D125)</f>
        <v>36265.574264746341</v>
      </c>
      <c r="H24" s="24">
        <f t="shared" si="0"/>
        <v>152381.46211860003</v>
      </c>
      <c r="I24" s="48">
        <f t="shared" si="1"/>
        <v>17.937782474231906</v>
      </c>
    </row>
    <row r="25" spans="2:9" x14ac:dyDescent="0.35">
      <c r="B25" s="25" t="s">
        <v>16</v>
      </c>
      <c r="C25" s="59">
        <v>5202</v>
      </c>
      <c r="D25" s="53">
        <v>21.1</v>
      </c>
      <c r="E25" s="19">
        <f>E8/114</f>
        <v>105263.15789473684</v>
      </c>
      <c r="F25" s="10">
        <f>F8*(C25/C125)</f>
        <v>6645.7800173426494</v>
      </c>
      <c r="G25" s="20">
        <f>G8*(D25/D125)</f>
        <v>36351.715771313437</v>
      </c>
      <c r="H25" s="24">
        <f t="shared" si="0"/>
        <v>148260.65368339291</v>
      </c>
      <c r="I25" s="48">
        <f t="shared" si="1"/>
        <v>28.500702361282759</v>
      </c>
    </row>
    <row r="26" spans="2:9" x14ac:dyDescent="0.35">
      <c r="B26" s="26" t="s">
        <v>17</v>
      </c>
      <c r="C26" s="59">
        <v>105580</v>
      </c>
      <c r="D26" s="53">
        <v>15.66</v>
      </c>
      <c r="E26" s="19">
        <f>E8/114</f>
        <v>105263.15789473684</v>
      </c>
      <c r="F26" s="10">
        <f>F8*(C26/C125)</f>
        <v>134883.01696098366</v>
      </c>
      <c r="G26" s="20">
        <f>G8*(D26/D125)</f>
        <v>26979.519856813666</v>
      </c>
      <c r="H26" s="24">
        <f t="shared" si="0"/>
        <v>267125.69471253414</v>
      </c>
      <c r="I26" s="48">
        <f t="shared" si="1"/>
        <v>2.5300785632935607</v>
      </c>
    </row>
    <row r="27" spans="2:9" x14ac:dyDescent="0.35">
      <c r="B27" s="25" t="s">
        <v>18</v>
      </c>
      <c r="C27" s="59">
        <v>14188</v>
      </c>
      <c r="D27" s="53">
        <v>27.96</v>
      </c>
      <c r="E27" s="19">
        <f>E8/114</f>
        <v>105263.15789473684</v>
      </c>
      <c r="F27" s="10">
        <f>F8*(C27/C125)</f>
        <v>18125.783715120629</v>
      </c>
      <c r="G27" s="20">
        <f>G8*(D27/D125)</f>
        <v>48170.330472318652</v>
      </c>
      <c r="H27" s="24">
        <f t="shared" si="0"/>
        <v>171559.27208217612</v>
      </c>
      <c r="I27" s="48">
        <f t="shared" si="1"/>
        <v>12.09185735002651</v>
      </c>
    </row>
    <row r="28" spans="2:9" x14ac:dyDescent="0.35">
      <c r="B28" s="25" t="s">
        <v>19</v>
      </c>
      <c r="C28" s="59">
        <v>7408</v>
      </c>
      <c r="D28" s="53">
        <v>25.57</v>
      </c>
      <c r="E28" s="19">
        <f>E8/114</f>
        <v>105263.15789473684</v>
      </c>
      <c r="F28" s="10">
        <f>F8*(C28/C125)</f>
        <v>9464.0404399220206</v>
      </c>
      <c r="G28" s="20">
        <f>G8*(D28/D125)</f>
        <v>44052.766458411585</v>
      </c>
      <c r="H28" s="24">
        <f t="shared" si="0"/>
        <v>158779.96479307045</v>
      </c>
      <c r="I28" s="48">
        <f t="shared" si="1"/>
        <v>21.43358056061966</v>
      </c>
    </row>
    <row r="29" spans="2:9" x14ac:dyDescent="0.35">
      <c r="B29" s="25" t="s">
        <v>20</v>
      </c>
      <c r="C29" s="59">
        <v>88842</v>
      </c>
      <c r="D29" s="53">
        <v>17.75</v>
      </c>
      <c r="E29" s="19">
        <f>E8/114</f>
        <v>105263.15789473684</v>
      </c>
      <c r="F29" s="10">
        <f>F8*(C29/C125)</f>
        <v>113499.49794324409</v>
      </c>
      <c r="G29" s="20">
        <f>G8*(D29/D125)</f>
        <v>30580.234831318172</v>
      </c>
      <c r="H29" s="24">
        <f t="shared" si="0"/>
        <v>249342.89066929909</v>
      </c>
      <c r="I29" s="48">
        <f t="shared" si="1"/>
        <v>2.8065879951970811</v>
      </c>
    </row>
    <row r="30" spans="2:9" x14ac:dyDescent="0.35">
      <c r="B30" s="25" t="s">
        <v>21</v>
      </c>
      <c r="C30" s="60">
        <v>6634</v>
      </c>
      <c r="D30" s="53">
        <v>23.78</v>
      </c>
      <c r="E30" s="19">
        <f>E8/114</f>
        <v>105263.15789473684</v>
      </c>
      <c r="F30" s="10">
        <f>F8*(C30/C125)</f>
        <v>8475.2219598329757</v>
      </c>
      <c r="G30" s="20">
        <f>G8*(D30/D125)</f>
        <v>40968.90052330964</v>
      </c>
      <c r="H30" s="24">
        <f t="shared" si="0"/>
        <v>154707.28037787945</v>
      </c>
      <c r="I30" s="48">
        <f t="shared" si="1"/>
        <v>23.320361829647187</v>
      </c>
    </row>
    <row r="31" spans="2:9" x14ac:dyDescent="0.35">
      <c r="B31" s="26" t="s">
        <v>22</v>
      </c>
      <c r="C31" s="59">
        <v>121716</v>
      </c>
      <c r="D31" s="53">
        <v>15.64</v>
      </c>
      <c r="E31" s="19">
        <f>E8/114</f>
        <v>105263.15789473684</v>
      </c>
      <c r="F31" s="10">
        <f>F8*(C31/C125)</f>
        <v>155497.45493865397</v>
      </c>
      <c r="G31" s="20">
        <f>G8*(D31/D125)</f>
        <v>26945.063254186833</v>
      </c>
      <c r="H31" s="24">
        <f t="shared" si="0"/>
        <v>287705.67608757765</v>
      </c>
      <c r="I31" s="48">
        <f t="shared" si="1"/>
        <v>2.363745736695074</v>
      </c>
    </row>
    <row r="32" spans="2:9" x14ac:dyDescent="0.35">
      <c r="B32" s="25" t="s">
        <v>23</v>
      </c>
      <c r="C32" s="59">
        <v>21184</v>
      </c>
      <c r="D32" s="53">
        <v>18.21</v>
      </c>
      <c r="E32" s="19">
        <f>E8/114</f>
        <v>105263.15789473684</v>
      </c>
      <c r="F32" s="10">
        <f>F8*(C32/C125)</f>
        <v>27063.476333599901</v>
      </c>
      <c r="G32" s="20">
        <f>G8*(D32/D125)</f>
        <v>31372.736691735434</v>
      </c>
      <c r="H32" s="24">
        <f t="shared" si="0"/>
        <v>163699.37092007216</v>
      </c>
      <c r="I32" s="48">
        <f t="shared" si="1"/>
        <v>7.7275005154867902</v>
      </c>
    </row>
    <row r="33" spans="2:9" x14ac:dyDescent="0.35">
      <c r="B33" s="25" t="s">
        <v>24</v>
      </c>
      <c r="C33" s="59">
        <v>77279</v>
      </c>
      <c r="D33" s="53">
        <v>17.649999999999999</v>
      </c>
      <c r="E33" s="19">
        <f>E8/114</f>
        <v>105263.15789473684</v>
      </c>
      <c r="F33" s="10">
        <f>F8*(C33/C125)</f>
        <v>98727.265274937061</v>
      </c>
      <c r="G33" s="20">
        <f>G8*(D33/D125)</f>
        <v>30407.951818183981</v>
      </c>
      <c r="H33" s="24">
        <f t="shared" si="0"/>
        <v>234398.37498785788</v>
      </c>
      <c r="I33" s="48">
        <f t="shared" si="1"/>
        <v>3.0331445151704588</v>
      </c>
    </row>
    <row r="34" spans="2:9" x14ac:dyDescent="0.35">
      <c r="B34" s="25" t="s">
        <v>113</v>
      </c>
      <c r="C34" s="59">
        <v>183610</v>
      </c>
      <c r="D34" s="53">
        <v>17.84</v>
      </c>
      <c r="E34" s="19">
        <f>E8/114</f>
        <v>105263.15789473684</v>
      </c>
      <c r="F34" s="10">
        <f>F8*(C34/C125)</f>
        <v>234569.71722112337</v>
      </c>
      <c r="G34" s="20">
        <f>G8*(D34/D125)</f>
        <v>30735.289543138941</v>
      </c>
      <c r="H34" s="24">
        <f t="shared" si="0"/>
        <v>370568.16465899913</v>
      </c>
      <c r="I34" s="48">
        <f t="shared" si="1"/>
        <v>2.0182351977506623</v>
      </c>
    </row>
    <row r="35" spans="2:9" x14ac:dyDescent="0.35">
      <c r="B35" s="25" t="s">
        <v>25</v>
      </c>
      <c r="C35" s="59">
        <v>17103</v>
      </c>
      <c r="D35" s="53">
        <v>20.89</v>
      </c>
      <c r="E35" s="19">
        <f>E8/114</f>
        <v>105263.15789473684</v>
      </c>
      <c r="F35" s="10">
        <f>F8*(C35/C125)</f>
        <v>21849.822306153659</v>
      </c>
      <c r="G35" s="20">
        <f>G8*(D35/D125)</f>
        <v>35989.92144373164</v>
      </c>
      <c r="H35" s="24">
        <f t="shared" si="0"/>
        <v>163102.90164462215</v>
      </c>
      <c r="I35" s="48">
        <f t="shared" si="1"/>
        <v>9.5365083110929163</v>
      </c>
    </row>
    <row r="36" spans="2:9" x14ac:dyDescent="0.35">
      <c r="B36" s="25" t="s">
        <v>26</v>
      </c>
      <c r="C36" s="59">
        <v>23056</v>
      </c>
      <c r="D36" s="53">
        <v>25.08</v>
      </c>
      <c r="E36" s="19">
        <f>E8/114</f>
        <v>105263.15789473684</v>
      </c>
      <c r="F36" s="10">
        <f>F8*(C36/C125)</f>
        <v>29455.037308698989</v>
      </c>
      <c r="G36" s="20">
        <f>G8*(D36/D125)</f>
        <v>43208.579694054068</v>
      </c>
      <c r="H36" s="24">
        <f t="shared" si="0"/>
        <v>177926.7748974899</v>
      </c>
      <c r="I36" s="48">
        <f t="shared" si="1"/>
        <v>7.717157134693351</v>
      </c>
    </row>
    <row r="37" spans="2:9" x14ac:dyDescent="0.35">
      <c r="B37" s="25" t="s">
        <v>27</v>
      </c>
      <c r="C37" s="59">
        <v>7569</v>
      </c>
      <c r="D37" s="53">
        <v>32.130000000000003</v>
      </c>
      <c r="E37" s="19">
        <f>E8/114</f>
        <v>105263.15789473684</v>
      </c>
      <c r="F37" s="10">
        <f>F8*(C37/C125)</f>
        <v>9669.7249041265877</v>
      </c>
      <c r="G37" s="20">
        <f>G8*(D37/D125)</f>
        <v>55354.53212001425</v>
      </c>
      <c r="H37" s="24">
        <f t="shared" si="0"/>
        <v>170287.41491887768</v>
      </c>
      <c r="I37" s="48">
        <f t="shared" si="1"/>
        <v>22.498006991528296</v>
      </c>
    </row>
    <row r="38" spans="2:9" x14ac:dyDescent="0.35">
      <c r="B38" s="25" t="s">
        <v>28</v>
      </c>
      <c r="C38" s="59">
        <v>17071</v>
      </c>
      <c r="D38" s="53">
        <v>29.54</v>
      </c>
      <c r="E38" s="19">
        <f>E8/114</f>
        <v>105263.15789473684</v>
      </c>
      <c r="F38" s="10">
        <f>F8*(C38/C125)</f>
        <v>21808.940921963931</v>
      </c>
      <c r="G38" s="20">
        <f>G8*(D38/D125)</f>
        <v>50892.402079838801</v>
      </c>
      <c r="H38" s="24">
        <f t="shared" si="0"/>
        <v>177964.50089653957</v>
      </c>
      <c r="I38" s="48">
        <f t="shared" si="1"/>
        <v>10.424960511776671</v>
      </c>
    </row>
    <row r="39" spans="2:9" x14ac:dyDescent="0.35">
      <c r="B39" s="25" t="s">
        <v>29</v>
      </c>
      <c r="C39" s="59">
        <v>8430</v>
      </c>
      <c r="D39" s="53">
        <v>30.86</v>
      </c>
      <c r="E39" s="19">
        <f>E8/114</f>
        <v>105263.15789473684</v>
      </c>
      <c r="F39" s="10">
        <f>F8*(C39/C125)</f>
        <v>10769.689647481457</v>
      </c>
      <c r="G39" s="20">
        <f>G8*(D39/D125)</f>
        <v>53166.537853210073</v>
      </c>
      <c r="H39" s="24">
        <f t="shared" si="0"/>
        <v>169199.38539542837</v>
      </c>
      <c r="I39" s="48">
        <f t="shared" si="1"/>
        <v>20.071101470394826</v>
      </c>
    </row>
    <row r="40" spans="2:9" x14ac:dyDescent="0.35">
      <c r="B40" s="25" t="s">
        <v>30</v>
      </c>
      <c r="C40" s="59">
        <v>14421</v>
      </c>
      <c r="D40" s="53">
        <v>24.23</v>
      </c>
      <c r="E40" s="19">
        <f>E8/114</f>
        <v>105263.15789473684</v>
      </c>
      <c r="F40" s="10">
        <f>F8*(C40/C125)</f>
        <v>18423.451293752085</v>
      </c>
      <c r="G40" s="20">
        <f>G8*(D40/D125)</f>
        <v>41744.174082413483</v>
      </c>
      <c r="H40" s="24">
        <f t="shared" si="0"/>
        <v>165430.78327090241</v>
      </c>
      <c r="I40" s="48">
        <f t="shared" si="1"/>
        <v>11.471519538929506</v>
      </c>
    </row>
    <row r="41" spans="2:9" x14ac:dyDescent="0.35">
      <c r="B41" s="25" t="s">
        <v>31</v>
      </c>
      <c r="C41" s="59">
        <v>11578</v>
      </c>
      <c r="D41" s="53">
        <v>29.79</v>
      </c>
      <c r="E41" s="19">
        <f>E8/114</f>
        <v>105263.15789473684</v>
      </c>
      <c r="F41" s="10">
        <f>F8*(C41/C125)</f>
        <v>14791.395817145942</v>
      </c>
      <c r="G41" s="20">
        <f>G8*(D41/D125)</f>
        <v>51323.10961267427</v>
      </c>
      <c r="H41" s="24">
        <f t="shared" ref="H41:H71" si="2">SUM(E41:G41)</f>
        <v>171377.66332455704</v>
      </c>
      <c r="I41" s="48">
        <f t="shared" si="1"/>
        <v>14.802009269697447</v>
      </c>
    </row>
    <row r="42" spans="2:9" x14ac:dyDescent="0.35">
      <c r="B42" s="25" t="s">
        <v>32</v>
      </c>
      <c r="C42" s="59">
        <v>28283</v>
      </c>
      <c r="D42" s="53">
        <v>29.2</v>
      </c>
      <c r="E42" s="19">
        <f>E8/114</f>
        <v>105263.15789473684</v>
      </c>
      <c r="F42" s="10">
        <f>F8*(C42/C125)</f>
        <v>36132.755907439867</v>
      </c>
      <c r="G42" s="20">
        <f>G8*(D42/D125)</f>
        <v>50306.639835182563</v>
      </c>
      <c r="H42" s="24">
        <f t="shared" si="2"/>
        <v>191702.55363735929</v>
      </c>
      <c r="I42" s="48">
        <f t="shared" ref="I42:I73" si="3">H42/C42</f>
        <v>6.7780134228108508</v>
      </c>
    </row>
    <row r="43" spans="2:9" x14ac:dyDescent="0.35">
      <c r="B43" s="26" t="s">
        <v>33</v>
      </c>
      <c r="C43" s="59">
        <v>104682</v>
      </c>
      <c r="D43" s="53">
        <v>17.39</v>
      </c>
      <c r="E43" s="19">
        <f>E8/114</f>
        <v>105263.15789473684</v>
      </c>
      <c r="F43" s="10">
        <f>F8*(C43/C125)</f>
        <v>133735.78311715942</v>
      </c>
      <c r="G43" s="20">
        <f>G8*(D43/D125)</f>
        <v>29960.015984035101</v>
      </c>
      <c r="H43" s="24">
        <f t="shared" si="2"/>
        <v>268958.95699593134</v>
      </c>
      <c r="I43" s="48">
        <f t="shared" si="3"/>
        <v>2.5692951700954447</v>
      </c>
    </row>
    <row r="44" spans="2:9" x14ac:dyDescent="0.35">
      <c r="B44" s="25" t="s">
        <v>34</v>
      </c>
      <c r="C44" s="59">
        <v>14794</v>
      </c>
      <c r="D44" s="53">
        <v>24.82</v>
      </c>
      <c r="E44" s="19">
        <f>E8/114</f>
        <v>105263.15789473684</v>
      </c>
      <c r="F44" s="10">
        <f>F8*(C44/C125)</f>
        <v>18899.9749282136</v>
      </c>
      <c r="G44" s="20">
        <f>G8*(D44/D125)</f>
        <v>42760.643859905183</v>
      </c>
      <c r="H44" s="24">
        <f t="shared" si="2"/>
        <v>166923.77668285562</v>
      </c>
      <c r="I44" s="48">
        <f t="shared" si="3"/>
        <v>11.283207833098258</v>
      </c>
    </row>
    <row r="45" spans="2:9" x14ac:dyDescent="0.35">
      <c r="B45" s="25" t="s">
        <v>35</v>
      </c>
      <c r="C45" s="59">
        <v>9808</v>
      </c>
      <c r="D45" s="53">
        <v>28.39</v>
      </c>
      <c r="E45" s="19">
        <f>E8/114</f>
        <v>105263.15789473684</v>
      </c>
      <c r="F45" s="10">
        <f>F8*(C45/C125)</f>
        <v>12530.144254151617</v>
      </c>
      <c r="G45" s="20">
        <f>G8*(D45/D125)</f>
        <v>48911.147428795652</v>
      </c>
      <c r="H45" s="24">
        <f t="shared" si="2"/>
        <v>166704.44957768411</v>
      </c>
      <c r="I45" s="48">
        <f t="shared" si="3"/>
        <v>16.99678319511461</v>
      </c>
    </row>
    <row r="46" spans="2:9" x14ac:dyDescent="0.35">
      <c r="B46" s="25" t="s">
        <v>36</v>
      </c>
      <c r="C46" s="59">
        <v>8157</v>
      </c>
      <c r="D46" s="53">
        <v>24.95</v>
      </c>
      <c r="E46" s="19">
        <f>E8/114</f>
        <v>105263.15789473684</v>
      </c>
      <c r="F46" s="10">
        <f>F8*(C46/C125)</f>
        <v>10420.920338612839</v>
      </c>
      <c r="G46" s="20">
        <f>G8*(D46/D125)</f>
        <v>42984.611776979626</v>
      </c>
      <c r="H46" s="24">
        <f t="shared" si="2"/>
        <v>158668.6900103293</v>
      </c>
      <c r="I46" s="48">
        <f t="shared" si="3"/>
        <v>19.451843816394423</v>
      </c>
    </row>
    <row r="47" spans="2:9" x14ac:dyDescent="0.35">
      <c r="B47" s="25" t="s">
        <v>37</v>
      </c>
      <c r="C47" s="59">
        <v>21946</v>
      </c>
      <c r="D47" s="53">
        <v>24.65</v>
      </c>
      <c r="E47" s="19">
        <f>E8/114</f>
        <v>105263.15789473684</v>
      </c>
      <c r="F47" s="10">
        <f>F8*(C47/C125)</f>
        <v>28036.964294617799</v>
      </c>
      <c r="G47" s="20">
        <f>G8*(D47/D125)</f>
        <v>42467.762737577061</v>
      </c>
      <c r="H47" s="24">
        <f t="shared" si="2"/>
        <v>175767.8849269317</v>
      </c>
      <c r="I47" s="48">
        <f t="shared" si="3"/>
        <v>8.0091080345817787</v>
      </c>
    </row>
    <row r="48" spans="2:9" x14ac:dyDescent="0.35">
      <c r="B48" s="25" t="s">
        <v>38</v>
      </c>
      <c r="C48" s="59">
        <v>8279</v>
      </c>
      <c r="D48" s="53">
        <v>37.299999999999997</v>
      </c>
      <c r="E48" s="19">
        <f>E8/114</f>
        <v>105263.15789473684</v>
      </c>
      <c r="F48" s="10">
        <f>F8*(C48/C125)</f>
        <v>10576.780615836178</v>
      </c>
      <c r="G48" s="20">
        <f>G8*(D48/D125)</f>
        <v>64261.563899051704</v>
      </c>
      <c r="H48" s="24">
        <f t="shared" si="2"/>
        <v>180101.50240962472</v>
      </c>
      <c r="I48" s="48">
        <f t="shared" si="3"/>
        <v>21.754016476582283</v>
      </c>
    </row>
    <row r="49" spans="2:9" x14ac:dyDescent="0.35">
      <c r="B49" s="25" t="s">
        <v>39</v>
      </c>
      <c r="C49" s="59">
        <v>4223</v>
      </c>
      <c r="D49" s="53">
        <v>28.36</v>
      </c>
      <c r="E49" s="19">
        <f>E8/114</f>
        <v>105263.15789473684</v>
      </c>
      <c r="F49" s="10">
        <f>F8*(C49/C125)</f>
        <v>5395.0651697881603</v>
      </c>
      <c r="G49" s="20">
        <f>G8*(D49/D125)</f>
        <v>48859.4625248554</v>
      </c>
      <c r="H49" s="24">
        <f t="shared" si="2"/>
        <v>159517.68558938039</v>
      </c>
      <c r="I49" s="48">
        <f t="shared" si="3"/>
        <v>37.773546196869617</v>
      </c>
    </row>
    <row r="50" spans="2:9" x14ac:dyDescent="0.35">
      <c r="B50" s="25" t="s">
        <v>40</v>
      </c>
      <c r="C50" s="59">
        <v>10151</v>
      </c>
      <c r="D50" s="53">
        <v>17.39</v>
      </c>
      <c r="E50" s="19">
        <f>E8/114</f>
        <v>105263.15789473684</v>
      </c>
      <c r="F50" s="10">
        <f>F8*(C50/C125)</f>
        <v>12968.341590935263</v>
      </c>
      <c r="G50" s="20">
        <f>G8*(D50/D125)</f>
        <v>29960.015984035101</v>
      </c>
      <c r="H50" s="24">
        <f t="shared" si="2"/>
        <v>148191.5154697072</v>
      </c>
      <c r="I50" s="48">
        <f t="shared" si="3"/>
        <v>14.598711010709014</v>
      </c>
    </row>
    <row r="51" spans="2:9" x14ac:dyDescent="0.35">
      <c r="B51" s="25" t="s">
        <v>41</v>
      </c>
      <c r="C51" s="59">
        <v>39750</v>
      </c>
      <c r="D51" s="53">
        <v>26.81</v>
      </c>
      <c r="E51" s="19">
        <f>E8/114</f>
        <v>105263.15789473684</v>
      </c>
      <c r="F51" s="10">
        <f>F8*(C51/C125)</f>
        <v>50782.344423177681</v>
      </c>
      <c r="G51" s="20">
        <f>G8*(D51/D125)</f>
        <v>46189.075821275503</v>
      </c>
      <c r="H51" s="24">
        <f t="shared" si="2"/>
        <v>202234.57813919001</v>
      </c>
      <c r="I51" s="48">
        <f t="shared" si="3"/>
        <v>5.0876623431242773</v>
      </c>
    </row>
    <row r="52" spans="2:9" x14ac:dyDescent="0.35">
      <c r="B52" s="26" t="s">
        <v>42</v>
      </c>
      <c r="C52" s="59">
        <v>116672</v>
      </c>
      <c r="D52" s="53">
        <v>21.01</v>
      </c>
      <c r="E52" s="19">
        <f>E8/114</f>
        <v>105263.15789473684</v>
      </c>
      <c r="F52" s="10">
        <f>F8*(C52/C125)</f>
        <v>149053.52675574811</v>
      </c>
      <c r="G52" s="20">
        <f>G8*(D52/D125)</f>
        <v>36196.661059492668</v>
      </c>
      <c r="H52" s="24">
        <f t="shared" si="2"/>
        <v>290513.34570997761</v>
      </c>
      <c r="I52" s="48">
        <f t="shared" si="3"/>
        <v>2.4900005632026332</v>
      </c>
    </row>
    <row r="53" spans="2:9" x14ac:dyDescent="0.35">
      <c r="B53" s="25" t="s">
        <v>43</v>
      </c>
      <c r="C53" s="59">
        <v>9537</v>
      </c>
      <c r="D53" s="53">
        <v>27.93</v>
      </c>
      <c r="E53" s="19">
        <f>E8/114</f>
        <v>105263.15789473684</v>
      </c>
      <c r="F53" s="10">
        <f>F8*(C53/C125)</f>
        <v>12183.930031794856</v>
      </c>
      <c r="G53" s="20">
        <f>G8*(D53/D125)</f>
        <v>48118.645568378393</v>
      </c>
      <c r="H53" s="24">
        <f t="shared" si="2"/>
        <v>165565.73349491009</v>
      </c>
      <c r="I53" s="48">
        <f t="shared" si="3"/>
        <v>17.360357921244635</v>
      </c>
    </row>
    <row r="54" spans="2:9" x14ac:dyDescent="0.35">
      <c r="B54" s="26" t="s">
        <v>44</v>
      </c>
      <c r="C54" s="59">
        <v>269503</v>
      </c>
      <c r="D54" s="53">
        <v>21.01</v>
      </c>
      <c r="E54" s="19">
        <f>E8/114</f>
        <v>105263.15789473684</v>
      </c>
      <c r="F54" s="10">
        <f>F8*(C54/C125)</f>
        <v>344301.74010263284</v>
      </c>
      <c r="G54" s="20">
        <f>G8*(D54/D125)</f>
        <v>36196.661059492668</v>
      </c>
      <c r="H54" s="24">
        <f t="shared" si="2"/>
        <v>485761.55905686237</v>
      </c>
      <c r="I54" s="48">
        <f t="shared" si="3"/>
        <v>1.8024347003813033</v>
      </c>
    </row>
    <row r="55" spans="2:9" x14ac:dyDescent="0.35">
      <c r="B55" s="25" t="s">
        <v>45</v>
      </c>
      <c r="C55" s="59">
        <v>77569</v>
      </c>
      <c r="D55" s="53">
        <v>21.94</v>
      </c>
      <c r="E55" s="19">
        <f>E8/114</f>
        <v>105263.15789473684</v>
      </c>
      <c r="F55" s="10">
        <f>F8*(C55/C125)</f>
        <v>99097.752819156478</v>
      </c>
      <c r="G55" s="20">
        <f>G8*(D55/D125)</f>
        <v>37798.893081640599</v>
      </c>
      <c r="H55" s="24">
        <f t="shared" si="2"/>
        <v>242159.8037955339</v>
      </c>
      <c r="I55" s="48">
        <f t="shared" si="3"/>
        <v>3.1218631643508861</v>
      </c>
    </row>
    <row r="56" spans="2:9" x14ac:dyDescent="0.35">
      <c r="B56" s="26" t="s">
        <v>46</v>
      </c>
      <c r="C56" s="59">
        <v>226739</v>
      </c>
      <c r="D56" s="53">
        <v>16.07</v>
      </c>
      <c r="E56" s="19">
        <f>E8/114</f>
        <v>105263.15789473684</v>
      </c>
      <c r="F56" s="10">
        <f>F8*(C56/C125)</f>
        <v>289668.88030608516</v>
      </c>
      <c r="G56" s="20">
        <f>G8*(D56/D125)</f>
        <v>27685.880210663832</v>
      </c>
      <c r="H56" s="24">
        <f t="shared" si="2"/>
        <v>422617.91841148585</v>
      </c>
      <c r="I56" s="48">
        <f t="shared" si="3"/>
        <v>1.8638960144107801</v>
      </c>
    </row>
    <row r="57" spans="2:9" x14ac:dyDescent="0.35">
      <c r="B57" s="25" t="s">
        <v>47</v>
      </c>
      <c r="C57" s="59">
        <v>54013</v>
      </c>
      <c r="D57" s="53">
        <v>14.81</v>
      </c>
      <c r="E57" s="19">
        <f>E8/114</f>
        <v>105263.15789473684</v>
      </c>
      <c r="F57" s="10">
        <f>F8*(C57/C125)</f>
        <v>69003.943882492997</v>
      </c>
      <c r="G57" s="20">
        <f>G8*(D57/D125)</f>
        <v>25515.114245173078</v>
      </c>
      <c r="H57" s="24">
        <f t="shared" si="2"/>
        <v>199782.21602240292</v>
      </c>
      <c r="I57" s="48">
        <f t="shared" si="3"/>
        <v>3.6987802199915376</v>
      </c>
    </row>
    <row r="58" spans="2:9" x14ac:dyDescent="0.35">
      <c r="B58" s="25" t="s">
        <v>48</v>
      </c>
      <c r="C58" s="59">
        <v>50925</v>
      </c>
      <c r="D58" s="53">
        <v>21.94</v>
      </c>
      <c r="E58" s="19">
        <f>E8/114</f>
        <v>105263.15789473684</v>
      </c>
      <c r="F58" s="10">
        <f>F8*(C58/C125)</f>
        <v>65058.890308184236</v>
      </c>
      <c r="G58" s="20">
        <f>G8*(D58/D125)</f>
        <v>37798.893081640599</v>
      </c>
      <c r="H58" s="24">
        <f t="shared" si="2"/>
        <v>208120.94128456168</v>
      </c>
      <c r="I58" s="48">
        <f t="shared" si="3"/>
        <v>4.0868127890930124</v>
      </c>
    </row>
    <row r="59" spans="2:9" x14ac:dyDescent="0.35">
      <c r="B59" s="25" t="s">
        <v>49</v>
      </c>
      <c r="C59" s="59">
        <v>3744</v>
      </c>
      <c r="D59" s="53">
        <v>33.479999999999997</v>
      </c>
      <c r="E59" s="19">
        <f>E8/114</f>
        <v>105263.15789473684</v>
      </c>
      <c r="F59" s="10">
        <f>F8*(C59/C125)</f>
        <v>4783.1219501981705</v>
      </c>
      <c r="G59" s="20">
        <f>G8*(D59/D125)</f>
        <v>57680.352797325766</v>
      </c>
      <c r="H59" s="24">
        <f t="shared" si="2"/>
        <v>167726.63264226078</v>
      </c>
      <c r="I59" s="48">
        <f t="shared" si="3"/>
        <v>44.798780086073926</v>
      </c>
    </row>
    <row r="60" spans="2:9" x14ac:dyDescent="0.35">
      <c r="B60" s="25" t="s">
        <v>50</v>
      </c>
      <c r="C60" s="59">
        <v>36039</v>
      </c>
      <c r="D60" s="53">
        <v>22.65</v>
      </c>
      <c r="E60" s="19">
        <f>E8/114</f>
        <v>105263.15789473684</v>
      </c>
      <c r="F60" s="10">
        <f>F8*(C60/C125)</f>
        <v>46041.381400425176</v>
      </c>
      <c r="G60" s="20">
        <f>G8*(D60/D125)</f>
        <v>39022.102474893327</v>
      </c>
      <c r="H60" s="24">
        <f t="shared" si="2"/>
        <v>190326.64177005534</v>
      </c>
      <c r="I60" s="48">
        <f t="shared" si="3"/>
        <v>5.2811299361817845</v>
      </c>
    </row>
    <row r="61" spans="2:9" x14ac:dyDescent="0.35">
      <c r="B61" s="25" t="s">
        <v>51</v>
      </c>
      <c r="C61" s="59">
        <v>32984</v>
      </c>
      <c r="D61" s="53">
        <v>20.51</v>
      </c>
      <c r="E61" s="19">
        <f>E8/114</f>
        <v>105263.15789473684</v>
      </c>
      <c r="F61" s="10">
        <f>F8*(C61/C125)</f>
        <v>42138.48675356208</v>
      </c>
      <c r="G61" s="20">
        <f>G8*(D61/D125)</f>
        <v>35335.245993821729</v>
      </c>
      <c r="H61" s="24">
        <f t="shared" si="2"/>
        <v>182736.89064212065</v>
      </c>
      <c r="I61" s="48">
        <f t="shared" si="3"/>
        <v>5.5401676765134811</v>
      </c>
    </row>
    <row r="62" spans="2:9" x14ac:dyDescent="0.35">
      <c r="B62" s="25" t="s">
        <v>52</v>
      </c>
      <c r="C62" s="59">
        <v>38001</v>
      </c>
      <c r="D62" s="53">
        <v>23.59</v>
      </c>
      <c r="E62" s="19">
        <f>E8/114</f>
        <v>105263.15789473684</v>
      </c>
      <c r="F62" s="10">
        <f>F8*(C62/C125)</f>
        <v>48547.921268557868</v>
      </c>
      <c r="G62" s="20">
        <f>G8*(D62/D125)</f>
        <v>40641.562798354687</v>
      </c>
      <c r="H62" s="24">
        <f t="shared" si="2"/>
        <v>194452.64196164938</v>
      </c>
      <c r="I62" s="48">
        <f t="shared" si="3"/>
        <v>5.1170401295136809</v>
      </c>
    </row>
    <row r="63" spans="2:9" x14ac:dyDescent="0.35">
      <c r="B63" s="25" t="s">
        <v>53</v>
      </c>
      <c r="C63" s="59">
        <v>10032</v>
      </c>
      <c r="D63" s="53">
        <v>28.19</v>
      </c>
      <c r="E63" s="19">
        <f>E8/114</f>
        <v>105263.15789473684</v>
      </c>
      <c r="F63" s="10">
        <f>F8*(C63/C125)</f>
        <v>12816.313943479712</v>
      </c>
      <c r="G63" s="20">
        <f>G8*(D63/D125)</f>
        <v>48566.581402527285</v>
      </c>
      <c r="H63" s="24">
        <f t="shared" si="2"/>
        <v>166646.05324074384</v>
      </c>
      <c r="I63" s="48">
        <f t="shared" si="3"/>
        <v>16.611448688271913</v>
      </c>
    </row>
    <row r="64" spans="2:9" x14ac:dyDescent="0.35">
      <c r="B64" s="25" t="s">
        <v>54</v>
      </c>
      <c r="C64" s="59">
        <v>59574</v>
      </c>
      <c r="D64" s="53">
        <v>17.239999999999998</v>
      </c>
      <c r="E64" s="19">
        <f>E8/114</f>
        <v>105263.15789473684</v>
      </c>
      <c r="F64" s="10">
        <f>F8*(C64/C125)</f>
        <v>76108.361928714148</v>
      </c>
      <c r="G64" s="20">
        <f>G8*(D64/D125)</f>
        <v>29701.591464333815</v>
      </c>
      <c r="H64" s="24">
        <f t="shared" si="2"/>
        <v>211073.11128778482</v>
      </c>
      <c r="I64" s="48">
        <f t="shared" si="3"/>
        <v>3.5430407776510697</v>
      </c>
    </row>
    <row r="65" spans="2:9" x14ac:dyDescent="0.35">
      <c r="B65" s="25" t="s">
        <v>55</v>
      </c>
      <c r="C65" s="59">
        <v>11874</v>
      </c>
      <c r="D65" s="53">
        <v>25.23</v>
      </c>
      <c r="E65" s="19">
        <f>E8/114</f>
        <v>105263.15789473684</v>
      </c>
      <c r="F65" s="10">
        <f>F8*(C65/C125)</f>
        <v>15169.548620900925</v>
      </c>
      <c r="G65" s="20">
        <f>G8*(D65/D125)</f>
        <v>43467.004213755354</v>
      </c>
      <c r="H65" s="24">
        <f t="shared" si="2"/>
        <v>163899.71072939312</v>
      </c>
      <c r="I65" s="48">
        <f t="shared" si="3"/>
        <v>13.803243281909475</v>
      </c>
    </row>
    <row r="66" spans="2:9" x14ac:dyDescent="0.35">
      <c r="B66" s="25" t="s">
        <v>56</v>
      </c>
      <c r="C66" s="59">
        <v>14557</v>
      </c>
      <c r="D66" s="53">
        <v>24.22</v>
      </c>
      <c r="E66" s="19">
        <f>E8/114</f>
        <v>105263.15789473684</v>
      </c>
      <c r="F66" s="10">
        <f>F8*(C66/C125)</f>
        <v>18597.197176558431</v>
      </c>
      <c r="G66" s="20">
        <f>G8*(D66/D125)</f>
        <v>41726.945781100061</v>
      </c>
      <c r="H66" s="24">
        <f t="shared" si="2"/>
        <v>165587.30085239533</v>
      </c>
      <c r="I66" s="48">
        <f t="shared" si="3"/>
        <v>11.37509794960468</v>
      </c>
    </row>
    <row r="67" spans="2:9" x14ac:dyDescent="0.35">
      <c r="B67" s="25" t="s">
        <v>57</v>
      </c>
      <c r="C67" s="59">
        <v>23303</v>
      </c>
      <c r="D67" s="53">
        <v>27.45</v>
      </c>
      <c r="E67" s="19">
        <f>E8/114</f>
        <v>105263.15789473684</v>
      </c>
      <c r="F67" s="10">
        <f>F8*(C67/C125)</f>
        <v>29770.590492913452</v>
      </c>
      <c r="G67" s="20">
        <f>G8*(D67/D125)</f>
        <v>47291.687105334298</v>
      </c>
      <c r="H67" s="24">
        <f t="shared" si="2"/>
        <v>182325.4354929846</v>
      </c>
      <c r="I67" s="48">
        <f t="shared" si="3"/>
        <v>7.8241185895800802</v>
      </c>
    </row>
    <row r="68" spans="2:9" x14ac:dyDescent="0.35">
      <c r="B68" s="25" t="s">
        <v>58</v>
      </c>
      <c r="C68" s="59">
        <v>15209</v>
      </c>
      <c r="D68" s="53">
        <v>25.91</v>
      </c>
      <c r="E68" s="19">
        <f>E8/114</f>
        <v>105263.15789473684</v>
      </c>
      <c r="F68" s="10">
        <f>F8*(C68/C125)</f>
        <v>19430.155379424137</v>
      </c>
      <c r="G68" s="20">
        <f>G8*(D68/D125)</f>
        <v>44638.528703067816</v>
      </c>
      <c r="H68" s="24">
        <f t="shared" si="2"/>
        <v>169331.84197722879</v>
      </c>
      <c r="I68" s="48">
        <f t="shared" si="3"/>
        <v>11.133660462701609</v>
      </c>
    </row>
    <row r="69" spans="2:9" x14ac:dyDescent="0.35">
      <c r="B69" s="25" t="s">
        <v>59</v>
      </c>
      <c r="C69" s="59">
        <v>12626</v>
      </c>
      <c r="D69" s="53">
        <v>24.56</v>
      </c>
      <c r="E69" s="19">
        <f>E8/114</f>
        <v>105263.15789473684</v>
      </c>
      <c r="F69" s="10">
        <f>F8*(C69/C125)</f>
        <v>16130.261149359534</v>
      </c>
      <c r="G69" s="20">
        <f>G8*(D69/D125)</f>
        <v>42312.708025756299</v>
      </c>
      <c r="H69" s="24">
        <f t="shared" si="2"/>
        <v>163706.12706985266</v>
      </c>
      <c r="I69" s="48">
        <f t="shared" si="3"/>
        <v>12.965794952467343</v>
      </c>
    </row>
    <row r="70" spans="2:9" x14ac:dyDescent="0.35">
      <c r="B70" s="25" t="s">
        <v>60</v>
      </c>
      <c r="C70" s="59">
        <v>28525</v>
      </c>
      <c r="D70" s="53">
        <v>21.23</v>
      </c>
      <c r="E70" s="19">
        <f>E8/114</f>
        <v>105263.15789473684</v>
      </c>
      <c r="F70" s="10">
        <f>F8*(C70/C125)</f>
        <v>36441.921375374681</v>
      </c>
      <c r="G70" s="20">
        <f>G8*(D70/D125)</f>
        <v>36575.683688387879</v>
      </c>
      <c r="H70" s="24">
        <f t="shared" si="2"/>
        <v>178280.7629584994</v>
      </c>
      <c r="I70" s="48">
        <f t="shared" si="3"/>
        <v>6.2499829258019073</v>
      </c>
    </row>
    <row r="71" spans="2:9" x14ac:dyDescent="0.35">
      <c r="B71" s="25" t="s">
        <v>61</v>
      </c>
      <c r="C71" s="59">
        <v>3538</v>
      </c>
      <c r="D71" s="53">
        <v>28.53</v>
      </c>
      <c r="E71" s="19">
        <f>E8/114</f>
        <v>105263.15789473684</v>
      </c>
      <c r="F71" s="10">
        <f>F8*(C71/C125)</f>
        <v>4519.9480394767961</v>
      </c>
      <c r="G71" s="20">
        <f>G8*(D71/D125)</f>
        <v>49152.343647183523</v>
      </c>
      <c r="H71" s="24">
        <f t="shared" si="2"/>
        <v>158935.44958139717</v>
      </c>
      <c r="I71" s="48">
        <f t="shared" si="3"/>
        <v>44.922399542509091</v>
      </c>
    </row>
    <row r="72" spans="2:9" x14ac:dyDescent="0.35">
      <c r="B72" s="25" t="s">
        <v>62</v>
      </c>
      <c r="C72" s="59">
        <v>24722</v>
      </c>
      <c r="D72" s="53">
        <v>20.98</v>
      </c>
      <c r="E72" s="19">
        <f>E8/114</f>
        <v>105263.15789473684</v>
      </c>
      <c r="F72" s="10">
        <f>F8*(C72/C125)</f>
        <v>31583.424373076694</v>
      </c>
      <c r="G72" s="20">
        <f>G8*(D72/D125)</f>
        <v>36144.976155552409</v>
      </c>
      <c r="H72" s="24">
        <f t="shared" ref="H72:H103" si="4">SUM(E72:G72)</f>
        <v>172991.55842336593</v>
      </c>
      <c r="I72" s="48">
        <f t="shared" si="3"/>
        <v>6.9974742506013241</v>
      </c>
    </row>
    <row r="73" spans="2:9" x14ac:dyDescent="0.35">
      <c r="B73" s="25" t="s">
        <v>63</v>
      </c>
      <c r="C73" s="59">
        <v>12577</v>
      </c>
      <c r="D73" s="53">
        <v>30.63</v>
      </c>
      <c r="E73" s="19">
        <f>E8/114</f>
        <v>105263.15789473684</v>
      </c>
      <c r="F73" s="10">
        <f>F8*(C73/C125)</f>
        <v>16067.661529819014</v>
      </c>
      <c r="G73" s="20">
        <f>G8*(D73/D125)</f>
        <v>52770.28692300144</v>
      </c>
      <c r="H73" s="24">
        <f t="shared" si="4"/>
        <v>174101.1063475573</v>
      </c>
      <c r="I73" s="48">
        <f t="shared" si="3"/>
        <v>13.842816756584027</v>
      </c>
    </row>
    <row r="74" spans="2:9" x14ac:dyDescent="0.35">
      <c r="B74" s="25" t="s">
        <v>64</v>
      </c>
      <c r="C74" s="59">
        <v>15473</v>
      </c>
      <c r="D74" s="53">
        <v>22.82</v>
      </c>
      <c r="E74" s="19">
        <f>E8/114</f>
        <v>105263.15789473684</v>
      </c>
      <c r="F74" s="10">
        <f>F8*(C74/C125)</f>
        <v>19767.426798989392</v>
      </c>
      <c r="G74" s="20">
        <f>G8*(D74/D125)</f>
        <v>39314.98359722145</v>
      </c>
      <c r="H74" s="24">
        <f t="shared" si="4"/>
        <v>164345.5682909477</v>
      </c>
      <c r="I74" s="48">
        <f t="shared" ref="I74:I105" si="5">H74/C74</f>
        <v>10.621441756023247</v>
      </c>
    </row>
    <row r="75" spans="2:9" x14ac:dyDescent="0.35">
      <c r="B75" s="25" t="s">
        <v>65</v>
      </c>
      <c r="C75" s="59">
        <v>8666</v>
      </c>
      <c r="D75" s="53">
        <v>28.22</v>
      </c>
      <c r="E75" s="19">
        <f>E8/114</f>
        <v>105263.15789473684</v>
      </c>
      <c r="F75" s="10">
        <f>F8*(C75/C125)</f>
        <v>11071.189855880701</v>
      </c>
      <c r="G75" s="20">
        <f>G8*(D75/D125)</f>
        <v>48618.266306467536</v>
      </c>
      <c r="H75" s="24">
        <f t="shared" si="4"/>
        <v>164952.61405708507</v>
      </c>
      <c r="I75" s="48">
        <f t="shared" si="5"/>
        <v>19.034458118749718</v>
      </c>
    </row>
    <row r="76" spans="2:9" x14ac:dyDescent="0.35">
      <c r="B76" s="25" t="s">
        <v>66</v>
      </c>
      <c r="C76" s="59">
        <v>11322</v>
      </c>
      <c r="D76" s="53">
        <v>25.18</v>
      </c>
      <c r="E76" s="19">
        <f>E8/114</f>
        <v>105263.15789473684</v>
      </c>
      <c r="F76" s="10">
        <f>F8*(C76/C125)</f>
        <v>14464.34474362812</v>
      </c>
      <c r="G76" s="20">
        <f>G8*(D76/D125)</f>
        <v>43380.862707188258</v>
      </c>
      <c r="H76" s="24">
        <f t="shared" si="4"/>
        <v>163108.36534555323</v>
      </c>
      <c r="I76" s="48">
        <f t="shared" si="5"/>
        <v>14.406320910223744</v>
      </c>
    </row>
    <row r="77" spans="2:9" x14ac:dyDescent="0.35">
      <c r="B77" s="25" t="s">
        <v>67</v>
      </c>
      <c r="C77" s="59">
        <v>21006</v>
      </c>
      <c r="D77" s="53">
        <v>34.770000000000003</v>
      </c>
      <c r="E77" s="19">
        <f>E8/114</f>
        <v>105263.15789473684</v>
      </c>
      <c r="F77" s="10">
        <f>F8*(C77/C125)</f>
        <v>26836.07363404454</v>
      </c>
      <c r="G77" s="20">
        <f>G8*(D77/D125)</f>
        <v>59902.803666756787</v>
      </c>
      <c r="H77" s="24">
        <f t="shared" si="4"/>
        <v>192002.03519553816</v>
      </c>
      <c r="I77" s="48">
        <f t="shared" si="5"/>
        <v>9.1403425304931059</v>
      </c>
    </row>
    <row r="78" spans="2:9" x14ac:dyDescent="0.35">
      <c r="B78" s="25" t="s">
        <v>68</v>
      </c>
      <c r="C78" s="59">
        <v>16434</v>
      </c>
      <c r="D78" s="53">
        <v>30.07</v>
      </c>
      <c r="E78" s="19">
        <f>E8/114</f>
        <v>105263.15789473684</v>
      </c>
      <c r="F78" s="10">
        <f>F8*(C78/C125)</f>
        <v>20995.145867937161</v>
      </c>
      <c r="G78" s="20">
        <f>G8*(D78/D125)</f>
        <v>51805.502049449991</v>
      </c>
      <c r="H78" s="24">
        <f t="shared" si="4"/>
        <v>178063.80581212399</v>
      </c>
      <c r="I78" s="48">
        <f t="shared" si="5"/>
        <v>10.835086151400997</v>
      </c>
    </row>
    <row r="79" spans="2:9" x14ac:dyDescent="0.35">
      <c r="B79" s="25" t="s">
        <v>69</v>
      </c>
      <c r="C79" s="59">
        <v>51070</v>
      </c>
      <c r="D79" s="53">
        <v>19.46</v>
      </c>
      <c r="E79" s="19">
        <f>E8/114</f>
        <v>105263.15789473684</v>
      </c>
      <c r="F79" s="10">
        <f>F8*(C79/C125)</f>
        <v>65244.134080293952</v>
      </c>
      <c r="G79" s="20">
        <f>G8*(D79/D125)</f>
        <v>33526.27435591277</v>
      </c>
      <c r="H79" s="24">
        <f t="shared" si="4"/>
        <v>204033.56633094355</v>
      </c>
      <c r="I79" s="48">
        <f t="shared" si="5"/>
        <v>3.9951745903846398</v>
      </c>
    </row>
    <row r="80" spans="2:9" x14ac:dyDescent="0.35">
      <c r="B80" s="25" t="s">
        <v>70</v>
      </c>
      <c r="C80" s="59">
        <v>21241</v>
      </c>
      <c r="D80" s="53">
        <v>21.52</v>
      </c>
      <c r="E80" s="19">
        <f>E8/114</f>
        <v>105263.15789473684</v>
      </c>
      <c r="F80" s="10">
        <f>F8*(C80/C125)</f>
        <v>27136.296299187856</v>
      </c>
      <c r="G80" s="20">
        <f>G8*(D80/D125)</f>
        <v>37075.304426477014</v>
      </c>
      <c r="H80" s="24">
        <f t="shared" si="4"/>
        <v>169474.75862040173</v>
      </c>
      <c r="I80" s="48">
        <f t="shared" si="5"/>
        <v>7.9786619566122932</v>
      </c>
    </row>
    <row r="81" spans="2:9" x14ac:dyDescent="0.35">
      <c r="B81" s="25" t="s">
        <v>72</v>
      </c>
      <c r="C81" s="59">
        <v>8635</v>
      </c>
      <c r="D81" s="53">
        <v>30.16</v>
      </c>
      <c r="E81" s="19">
        <f>E8/114</f>
        <v>105263.15789473684</v>
      </c>
      <c r="F81" s="10">
        <f>F8*(C81/C125)</f>
        <v>11031.586014946903</v>
      </c>
      <c r="G81" s="20">
        <f>G8*(D81/D125)</f>
        <v>51960.55676127076</v>
      </c>
      <c r="H81" s="24">
        <f t="shared" si="4"/>
        <v>168255.30067095452</v>
      </c>
      <c r="I81" s="48">
        <f t="shared" si="5"/>
        <v>19.485269330741694</v>
      </c>
    </row>
    <row r="82" spans="2:9" x14ac:dyDescent="0.35">
      <c r="B82" s="25" t="s">
        <v>71</v>
      </c>
      <c r="C82" s="59">
        <v>13274</v>
      </c>
      <c r="D82" s="53">
        <v>18.02</v>
      </c>
      <c r="E82" s="19">
        <f>E8/114</f>
        <v>105263.15789473684</v>
      </c>
      <c r="F82" s="10">
        <f>F8*(C82/C125)</f>
        <v>16958.109179201525</v>
      </c>
      <c r="G82" s="20">
        <f>G8*(D82/D125)</f>
        <v>31045.398966780474</v>
      </c>
      <c r="H82" s="24">
        <f>SUM(E82:G82)</f>
        <v>153266.66604071885</v>
      </c>
      <c r="I82" s="48">
        <f t="shared" si="5"/>
        <v>11.546381350061688</v>
      </c>
    </row>
    <row r="83" spans="2:9" x14ac:dyDescent="0.35">
      <c r="B83" s="25" t="s">
        <v>73</v>
      </c>
      <c r="C83" s="59">
        <v>8553</v>
      </c>
      <c r="D83" s="53">
        <v>33.31</v>
      </c>
      <c r="E83" s="19">
        <f>E8/114</f>
        <v>105263.15789473684</v>
      </c>
      <c r="F83" s="10">
        <f>F8*(C83/C125)</f>
        <v>10926.827467960722</v>
      </c>
      <c r="G83" s="20">
        <f>G8*(D83/D125)</f>
        <v>57387.471674997658</v>
      </c>
      <c r="H83" s="24">
        <f t="shared" si="4"/>
        <v>173577.45703769522</v>
      </c>
      <c r="I83" s="48">
        <f t="shared" si="5"/>
        <v>20.294336143773556</v>
      </c>
    </row>
    <row r="84" spans="2:9" x14ac:dyDescent="0.35">
      <c r="B84" s="25" t="s">
        <v>74</v>
      </c>
      <c r="C84" s="59">
        <v>15661</v>
      </c>
      <c r="D84" s="53">
        <v>30.32</v>
      </c>
      <c r="E84" s="19">
        <f>E8/114</f>
        <v>105263.15789473684</v>
      </c>
      <c r="F84" s="10">
        <f>F8*(C84/C125)</f>
        <v>20007.604931104044</v>
      </c>
      <c r="G84" s="20">
        <f>G8*(D84/D125)</f>
        <v>52236.209582285468</v>
      </c>
      <c r="H84" s="24">
        <f t="shared" si="4"/>
        <v>177506.97240812634</v>
      </c>
      <c r="I84" s="48">
        <f t="shared" si="5"/>
        <v>11.334331933345657</v>
      </c>
    </row>
    <row r="85" spans="2:9" x14ac:dyDescent="0.35">
      <c r="B85" s="25" t="s">
        <v>75</v>
      </c>
      <c r="C85" s="59">
        <v>18956</v>
      </c>
      <c r="D85" s="53">
        <v>17.95</v>
      </c>
      <c r="E85" s="19">
        <f>E8/114</f>
        <v>105263.15789473684</v>
      </c>
      <c r="F85" s="10">
        <f>F8*(C85/C125)</f>
        <v>24217.109959390091</v>
      </c>
      <c r="G85" s="20">
        <f>G8*(D85/D125)</f>
        <v>30924.800857586546</v>
      </c>
      <c r="H85" s="24">
        <f t="shared" si="4"/>
        <v>160405.06871171348</v>
      </c>
      <c r="I85" s="48">
        <f t="shared" si="5"/>
        <v>8.4619681742832604</v>
      </c>
    </row>
    <row r="86" spans="2:9" x14ac:dyDescent="0.35">
      <c r="B86" s="25" t="s">
        <v>76</v>
      </c>
      <c r="C86" s="59">
        <v>42980</v>
      </c>
      <c r="D86" s="53">
        <v>21.2</v>
      </c>
      <c r="E86" s="19">
        <f>E8/114</f>
        <v>105263.15789473684</v>
      </c>
      <c r="F86" s="10">
        <f>F8*(C86/C125)</f>
        <v>54908.80913982835</v>
      </c>
      <c r="G86" s="20">
        <f>G8*(D86/D125)</f>
        <v>36523.99878444762</v>
      </c>
      <c r="H86" s="24">
        <f t="shared" si="4"/>
        <v>196695.96581901281</v>
      </c>
      <c r="I86" s="48">
        <f t="shared" si="5"/>
        <v>4.5764533694512055</v>
      </c>
    </row>
    <row r="87" spans="2:9" x14ac:dyDescent="0.35">
      <c r="B87" s="25" t="s">
        <v>122</v>
      </c>
      <c r="C87" s="59">
        <v>53070</v>
      </c>
      <c r="D87" s="53">
        <f>AVERAGE(21.47,29.95)</f>
        <v>25.71</v>
      </c>
      <c r="E87" s="19">
        <f>E8/114</f>
        <v>105263.15789473684</v>
      </c>
      <c r="F87" s="10">
        <f>F8*(C87/C125)</f>
        <v>67799.220592151934</v>
      </c>
      <c r="G87" s="20">
        <f>G8*(D87/D125)</f>
        <v>44293.962676799449</v>
      </c>
      <c r="H87" s="24">
        <f t="shared" si="4"/>
        <v>217356.34116368822</v>
      </c>
      <c r="I87" s="48">
        <f t="shared" si="5"/>
        <v>4.0956536868982143</v>
      </c>
    </row>
    <row r="88" spans="2:9" x14ac:dyDescent="0.35">
      <c r="B88" s="25" t="s">
        <v>77</v>
      </c>
      <c r="C88" s="59">
        <v>17587</v>
      </c>
      <c r="D88" s="53">
        <v>22.46</v>
      </c>
      <c r="E88" s="19">
        <f>E8/114</f>
        <v>105263.15789473684</v>
      </c>
      <c r="F88" s="10">
        <f>F8*(C88/C125)</f>
        <v>22468.153242023294</v>
      </c>
      <c r="G88" s="20">
        <f>G8*(D88/D125)</f>
        <v>38694.764749938382</v>
      </c>
      <c r="H88" s="24">
        <f t="shared" si="4"/>
        <v>166426.07588669853</v>
      </c>
      <c r="I88" s="48">
        <f t="shared" si="5"/>
        <v>9.4630167673109984</v>
      </c>
    </row>
    <row r="89" spans="2:9" x14ac:dyDescent="0.35">
      <c r="B89" s="25" t="s">
        <v>78</v>
      </c>
      <c r="C89" s="59">
        <v>54359</v>
      </c>
      <c r="D89" s="53">
        <v>14.61</v>
      </c>
      <c r="E89" s="19">
        <f>E8/114</f>
        <v>105263.15789473684</v>
      </c>
      <c r="F89" s="10">
        <f>F8*(C89/C125)</f>
        <v>69445.973849044429</v>
      </c>
      <c r="G89" s="20">
        <f>G8*(D89/D125)</f>
        <v>25170.548218904703</v>
      </c>
      <c r="H89" s="24">
        <f t="shared" si="4"/>
        <v>199879.67996268597</v>
      </c>
      <c r="I89" s="48">
        <f t="shared" si="5"/>
        <v>3.6770301139219996</v>
      </c>
    </row>
    <row r="90" spans="2:9" x14ac:dyDescent="0.35">
      <c r="B90" s="25" t="s">
        <v>79</v>
      </c>
      <c r="C90" s="59">
        <v>31519</v>
      </c>
      <c r="D90" s="53">
        <v>32.1</v>
      </c>
      <c r="E90" s="19">
        <f>E8/114</f>
        <v>105263.15789473684</v>
      </c>
      <c r="F90" s="10">
        <f>F8*(C90/C125)</f>
        <v>40266.885883626099</v>
      </c>
      <c r="G90" s="20">
        <f>G8*(D90/D125)</f>
        <v>55302.847216073991</v>
      </c>
      <c r="H90" s="24">
        <f t="shared" si="4"/>
        <v>200832.89099443692</v>
      </c>
      <c r="I90" s="48">
        <f t="shared" si="5"/>
        <v>6.3718040227937731</v>
      </c>
    </row>
    <row r="91" spans="2:9" x14ac:dyDescent="0.35">
      <c r="B91" s="25" t="s">
        <v>80</v>
      </c>
      <c r="C91" s="59">
        <v>53955</v>
      </c>
      <c r="D91" s="53">
        <v>16.37</v>
      </c>
      <c r="E91" s="19">
        <f>E8/114</f>
        <v>105263.15789473684</v>
      </c>
      <c r="F91" s="10">
        <f>F8*(C91/C125)</f>
        <v>68929.84637364911</v>
      </c>
      <c r="G91" s="20">
        <f>G8*(D91/D125)</f>
        <v>28202.729250066393</v>
      </c>
      <c r="H91" s="24">
        <f t="shared" si="4"/>
        <v>202395.73351845233</v>
      </c>
      <c r="I91" s="48">
        <f t="shared" si="5"/>
        <v>3.7511951351765793</v>
      </c>
    </row>
    <row r="92" spans="2:9" x14ac:dyDescent="0.35">
      <c r="B92" s="25" t="s">
        <v>81</v>
      </c>
      <c r="C92" s="59">
        <v>4681</v>
      </c>
      <c r="D92" s="53">
        <v>26.96</v>
      </c>
      <c r="E92" s="19">
        <f>E8/114</f>
        <v>105263.15789473684</v>
      </c>
      <c r="F92" s="10">
        <f>F8*(C92/C125)</f>
        <v>5980.1799810036418</v>
      </c>
      <c r="G92" s="20">
        <f>G8*(D92/D125)</f>
        <v>46447.500340976789</v>
      </c>
      <c r="H92" s="24">
        <f t="shared" si="4"/>
        <v>157690.83821671727</v>
      </c>
      <c r="I92" s="48">
        <f t="shared" si="5"/>
        <v>33.687425382763784</v>
      </c>
    </row>
    <row r="93" spans="2:9" x14ac:dyDescent="0.35">
      <c r="B93" s="25" t="s">
        <v>82</v>
      </c>
      <c r="C93" s="59">
        <v>10355</v>
      </c>
      <c r="D93" s="53">
        <v>21.03</v>
      </c>
      <c r="E93" s="19">
        <f>E8/114</f>
        <v>105263.15789473684</v>
      </c>
      <c r="F93" s="10">
        <f>F8*(C93/C125)</f>
        <v>13228.960415144778</v>
      </c>
      <c r="G93" s="20">
        <f>G8*(D93/D125)</f>
        <v>36231.117662119505</v>
      </c>
      <c r="H93" s="24">
        <f t="shared" si="4"/>
        <v>154723.23597200113</v>
      </c>
      <c r="I93" s="48">
        <f t="shared" si="5"/>
        <v>14.94188662211503</v>
      </c>
    </row>
    <row r="94" spans="2:9" x14ac:dyDescent="0.35">
      <c r="B94" s="25" t="s">
        <v>83</v>
      </c>
      <c r="C94" s="59">
        <v>24716</v>
      </c>
      <c r="D94" s="53">
        <v>27.11</v>
      </c>
      <c r="E94" s="19">
        <f>E8/114</f>
        <v>105263.15789473684</v>
      </c>
      <c r="F94" s="10">
        <f>F8*(C94/C125)</f>
        <v>31575.759113541128</v>
      </c>
      <c r="G94" s="20">
        <f>G8*(D94/D125)</f>
        <v>46705.92486067806</v>
      </c>
      <c r="H94" s="24">
        <f t="shared" si="4"/>
        <v>183544.84186895602</v>
      </c>
      <c r="I94" s="48">
        <f t="shared" si="5"/>
        <v>7.4261547932090961</v>
      </c>
    </row>
    <row r="95" spans="2:9" x14ac:dyDescent="0.35">
      <c r="B95" s="25" t="s">
        <v>84</v>
      </c>
      <c r="C95" s="59">
        <v>23158</v>
      </c>
      <c r="D95" s="53">
        <v>19.559999999999999</v>
      </c>
      <c r="E95" s="19">
        <f>E8/114</f>
        <v>105263.15789473684</v>
      </c>
      <c r="F95" s="10">
        <f>F8*(C95/C125)</f>
        <v>29585.346720803747</v>
      </c>
      <c r="G95" s="20">
        <f>G8*(D95/D125)</f>
        <v>33698.557369046954</v>
      </c>
      <c r="H95" s="24">
        <f t="shared" si="4"/>
        <v>168547.06198458755</v>
      </c>
      <c r="I95" s="48">
        <f t="shared" si="5"/>
        <v>7.2781355032639929</v>
      </c>
    </row>
    <row r="96" spans="2:9" x14ac:dyDescent="0.35">
      <c r="B96" s="25" t="s">
        <v>85</v>
      </c>
      <c r="C96" s="59">
        <v>6096</v>
      </c>
      <c r="D96" s="53">
        <v>39.01</v>
      </c>
      <c r="E96" s="19">
        <f>E8/114</f>
        <v>105263.15789473684</v>
      </c>
      <c r="F96" s="10">
        <f>F8*(C96/C125)</f>
        <v>7787.9036881431748</v>
      </c>
      <c r="G96" s="20">
        <f>G8*(D96/D125)</f>
        <v>67207.603423646302</v>
      </c>
      <c r="H96" s="24">
        <f t="shared" si="4"/>
        <v>180258.66500652631</v>
      </c>
      <c r="I96" s="48">
        <f t="shared" si="5"/>
        <v>29.569990978760877</v>
      </c>
    </row>
    <row r="97" spans="2:9" x14ac:dyDescent="0.35">
      <c r="B97" s="25" t="s">
        <v>86</v>
      </c>
      <c r="C97" s="59">
        <v>10679</v>
      </c>
      <c r="D97" s="53">
        <v>26.62</v>
      </c>
      <c r="E97" s="19">
        <f>E8/114</f>
        <v>105263.15789473684</v>
      </c>
      <c r="F97" s="10">
        <f>F8*(C97/C125)</f>
        <v>13642.884430065775</v>
      </c>
      <c r="G97" s="20">
        <f>G8*(D97/D125)</f>
        <v>45861.738096320551</v>
      </c>
      <c r="H97" s="24">
        <f t="shared" si="4"/>
        <v>164767.78042112317</v>
      </c>
      <c r="I97" s="48">
        <f t="shared" si="5"/>
        <v>15.429139471965836</v>
      </c>
    </row>
    <row r="98" spans="2:9" x14ac:dyDescent="0.35">
      <c r="B98" s="26" t="s">
        <v>87</v>
      </c>
      <c r="C98" s="59">
        <v>405262</v>
      </c>
      <c r="D98" s="53">
        <v>13.3</v>
      </c>
      <c r="E98" s="19">
        <f>E8/114</f>
        <v>105263.15789473684</v>
      </c>
      <c r="F98" s="10">
        <f>F8*(C98/C125)</f>
        <v>517739.73498429777</v>
      </c>
      <c r="G98" s="20">
        <f>G8*(D98/D125)</f>
        <v>22913.640746846857</v>
      </c>
      <c r="H98" s="24">
        <f t="shared" si="4"/>
        <v>645916.53362588154</v>
      </c>
      <c r="I98" s="48">
        <f t="shared" si="5"/>
        <v>1.5938245718223805</v>
      </c>
    </row>
    <row r="99" spans="2:9" x14ac:dyDescent="0.35">
      <c r="B99" s="25" t="s">
        <v>88</v>
      </c>
      <c r="C99" s="59">
        <v>9284</v>
      </c>
      <c r="D99" s="53">
        <v>28.05</v>
      </c>
      <c r="E99" s="19">
        <f>E8/114</f>
        <v>105263.15789473684</v>
      </c>
      <c r="F99" s="10">
        <f>F8*(C99/C125)</f>
        <v>11860.711588044822</v>
      </c>
      <c r="G99" s="20">
        <f>G8*(D99/D125)</f>
        <v>48325.385184139428</v>
      </c>
      <c r="H99" s="24">
        <f t="shared" si="4"/>
        <v>165449.2546669211</v>
      </c>
      <c r="I99" s="48">
        <f t="shared" si="5"/>
        <v>17.820902053739886</v>
      </c>
    </row>
    <row r="100" spans="2:9" x14ac:dyDescent="0.35">
      <c r="B100" s="25" t="s">
        <v>89</v>
      </c>
      <c r="C100" s="59">
        <v>66922</v>
      </c>
      <c r="D100" s="53">
        <v>23.73</v>
      </c>
      <c r="E100" s="19">
        <f>E8/114</f>
        <v>105263.15789473684</v>
      </c>
      <c r="F100" s="10">
        <f>F8*(C100/C125)</f>
        <v>85495.749773280433</v>
      </c>
      <c r="G100" s="20">
        <f>G8*(D100/D125)</f>
        <v>40882.759016742551</v>
      </c>
      <c r="H100" s="24">
        <f t="shared" si="4"/>
        <v>231641.66668475981</v>
      </c>
      <c r="I100" s="48">
        <f t="shared" si="5"/>
        <v>3.4613679609808403</v>
      </c>
    </row>
    <row r="101" spans="2:9" x14ac:dyDescent="0.35">
      <c r="B101" s="25" t="s">
        <v>90</v>
      </c>
      <c r="C101" s="59">
        <v>84793</v>
      </c>
      <c r="D101" s="53">
        <v>21.74</v>
      </c>
      <c r="E101" s="19">
        <f>E8/114</f>
        <v>105263.15789473684</v>
      </c>
      <c r="F101" s="10">
        <f>F8*(C101/C125)</f>
        <v>108326.72529998756</v>
      </c>
      <c r="G101" s="20">
        <f>G8*(D101/D125)</f>
        <v>37454.327055372225</v>
      </c>
      <c r="H101" s="24">
        <f t="shared" si="4"/>
        <v>251044.21025009663</v>
      </c>
      <c r="I101" s="48">
        <f t="shared" si="5"/>
        <v>2.9606714027112688</v>
      </c>
    </row>
    <row r="102" spans="2:9" x14ac:dyDescent="0.35">
      <c r="B102" s="26" t="s">
        <v>91</v>
      </c>
      <c r="C102" s="59">
        <v>301578</v>
      </c>
      <c r="D102" s="53">
        <v>29.5</v>
      </c>
      <c r="E102" s="19">
        <f>E8/114</f>
        <v>105263.15789473684</v>
      </c>
      <c r="F102" s="10">
        <f>F8*(C102/C125)</f>
        <v>385278.94003655552</v>
      </c>
      <c r="G102" s="20">
        <f>G8*(D102/D125)</f>
        <v>50823.488874585135</v>
      </c>
      <c r="H102" s="24">
        <f t="shared" si="4"/>
        <v>541365.58680587751</v>
      </c>
      <c r="I102" s="48">
        <f t="shared" si="5"/>
        <v>1.7951096791074863</v>
      </c>
    </row>
    <row r="103" spans="2:9" x14ac:dyDescent="0.35">
      <c r="B103" s="25" t="s">
        <v>92</v>
      </c>
      <c r="C103" s="59">
        <v>1004125</v>
      </c>
      <c r="D103" s="53">
        <v>19.96</v>
      </c>
      <c r="E103" s="19">
        <f>E8/114</f>
        <v>105263.15789473684</v>
      </c>
      <c r="F103" s="10">
        <f>F8*(C103/C125)</f>
        <v>1282813.1218597055</v>
      </c>
      <c r="G103" s="20">
        <f>G8*(D103/D125)</f>
        <v>34387.689421583702</v>
      </c>
      <c r="H103" s="24">
        <f t="shared" si="4"/>
        <v>1422463.9691760261</v>
      </c>
      <c r="I103" s="48">
        <f t="shared" si="5"/>
        <v>1.4166204099848385</v>
      </c>
    </row>
    <row r="104" spans="2:9" x14ac:dyDescent="0.35">
      <c r="B104" s="25" t="s">
        <v>93</v>
      </c>
      <c r="C104" s="59">
        <v>18479</v>
      </c>
      <c r="D104" s="53">
        <v>19.010000000000002</v>
      </c>
      <c r="E104" s="19">
        <f>E8/114</f>
        <v>105263.15789473684</v>
      </c>
      <c r="F104" s="10">
        <f>F8*(C104/C125)</f>
        <v>23607.721826311961</v>
      </c>
      <c r="G104" s="20">
        <f>G8*(D104/D125)</f>
        <v>32751.000796808927</v>
      </c>
      <c r="H104" s="24">
        <f t="shared" ref="H104:H123" si="6">SUM(E104:G104)</f>
        <v>161621.88051785773</v>
      </c>
      <c r="I104" s="48">
        <f t="shared" si="5"/>
        <v>8.7462460370072908</v>
      </c>
    </row>
    <row r="105" spans="2:9" x14ac:dyDescent="0.35">
      <c r="B105" s="25" t="s">
        <v>94</v>
      </c>
      <c r="C105" s="59">
        <v>23333</v>
      </c>
      <c r="D105" s="53">
        <v>22.57</v>
      </c>
      <c r="E105" s="19">
        <f>E8/114</f>
        <v>105263.15789473684</v>
      </c>
      <c r="F105" s="10">
        <f>F8*(C105/C125)</f>
        <v>29808.91679059132</v>
      </c>
      <c r="G105" s="20">
        <f>G8*(D105/D125)</f>
        <v>38884.27606438598</v>
      </c>
      <c r="H105" s="24">
        <f t="shared" si="6"/>
        <v>173956.35074971415</v>
      </c>
      <c r="I105" s="48">
        <f t="shared" si="5"/>
        <v>7.4553786803974695</v>
      </c>
    </row>
    <row r="106" spans="2:9" x14ac:dyDescent="0.35">
      <c r="B106" s="25" t="s">
        <v>95</v>
      </c>
      <c r="C106" s="59">
        <v>4032</v>
      </c>
      <c r="D106" s="53">
        <v>31.59</v>
      </c>
      <c r="E106" s="19">
        <f>E8/114</f>
        <v>105263.15789473684</v>
      </c>
      <c r="F106" s="10">
        <f>F8*(C106/C125)</f>
        <v>5151.0544079057217</v>
      </c>
      <c r="G106" s="20">
        <f>G8*(D106/D125)</f>
        <v>54424.203849089638</v>
      </c>
      <c r="H106" s="24">
        <f t="shared" si="6"/>
        <v>164838.41615173221</v>
      </c>
      <c r="I106" s="48">
        <f t="shared" ref="I106:I123" si="7">H106/C106</f>
        <v>40.882543688425649</v>
      </c>
    </row>
    <row r="107" spans="2:9" x14ac:dyDescent="0.35">
      <c r="B107" s="25" t="s">
        <v>96</v>
      </c>
      <c r="C107" s="59">
        <v>4716</v>
      </c>
      <c r="D107" s="53">
        <v>17.39</v>
      </c>
      <c r="E107" s="19">
        <f>E8/114</f>
        <v>105263.15789473684</v>
      </c>
      <c r="F107" s="10">
        <f>F8*(C107/C125)</f>
        <v>6024.8939949611567</v>
      </c>
      <c r="G107" s="20">
        <f>G8*(D107/D125)</f>
        <v>29960.015984035101</v>
      </c>
      <c r="H107" s="24">
        <f t="shared" si="6"/>
        <v>141248.06787373309</v>
      </c>
      <c r="I107" s="48">
        <f t="shared" si="7"/>
        <v>29.950820159824659</v>
      </c>
    </row>
    <row r="108" spans="2:9" x14ac:dyDescent="0.35">
      <c r="B108" s="25" t="s">
        <v>97</v>
      </c>
      <c r="C108" s="59">
        <v>38059</v>
      </c>
      <c r="D108" s="53">
        <v>29.35</v>
      </c>
      <c r="E108" s="19">
        <f>E8/114</f>
        <v>105263.15789473684</v>
      </c>
      <c r="F108" s="10">
        <f>F8*(C108/C125)</f>
        <v>48622.018777401754</v>
      </c>
      <c r="G108" s="20">
        <f>G8*(D108/D125)</f>
        <v>50565.064354883849</v>
      </c>
      <c r="H108" s="24">
        <f t="shared" si="6"/>
        <v>204450.24102702245</v>
      </c>
      <c r="I108" s="48">
        <f t="shared" si="7"/>
        <v>5.3719288743010178</v>
      </c>
    </row>
    <row r="109" spans="2:9" x14ac:dyDescent="0.35">
      <c r="B109" s="25" t="s">
        <v>98</v>
      </c>
      <c r="C109" s="59">
        <v>7031</v>
      </c>
      <c r="D109" s="53">
        <v>29.83</v>
      </c>
      <c r="E109" s="19">
        <f>E8/114</f>
        <v>105263.15789473684</v>
      </c>
      <c r="F109" s="10">
        <f>F8*(C109/C125)</f>
        <v>8982.4066324367868</v>
      </c>
      <c r="G109" s="20">
        <f>G8*(D109/D125)</f>
        <v>51392.022817927944</v>
      </c>
      <c r="H109" s="24">
        <f t="shared" si="6"/>
        <v>165637.58734510158</v>
      </c>
      <c r="I109" s="48">
        <f t="shared" si="7"/>
        <v>23.558183380045737</v>
      </c>
    </row>
    <row r="110" spans="2:9" x14ac:dyDescent="0.35">
      <c r="B110" s="25" t="s">
        <v>99</v>
      </c>
      <c r="C110" s="59">
        <v>6103</v>
      </c>
      <c r="D110" s="53">
        <v>27.4</v>
      </c>
      <c r="E110" s="19">
        <f>E8/114</f>
        <v>105263.15789473684</v>
      </c>
      <c r="F110" s="10">
        <f>F8*(C110/C125)</f>
        <v>7796.8464909346767</v>
      </c>
      <c r="G110" s="20">
        <f>G8*(D110/D125)</f>
        <v>47205.545598767203</v>
      </c>
      <c r="H110" s="24">
        <f t="shared" si="6"/>
        <v>160265.54998443872</v>
      </c>
      <c r="I110" s="48">
        <f t="shared" si="7"/>
        <v>26.260126164908851</v>
      </c>
    </row>
    <row r="111" spans="2:9" ht="13.5" customHeight="1" x14ac:dyDescent="0.35">
      <c r="B111" s="25" t="s">
        <v>114</v>
      </c>
      <c r="C111" s="59">
        <v>298915</v>
      </c>
      <c r="D111" s="53">
        <v>21.41</v>
      </c>
      <c r="E111" s="19">
        <f>E8/114</f>
        <v>105263.15789473684</v>
      </c>
      <c r="F111" s="10">
        <f>F8*(C111/C125)</f>
        <v>381876.84234601655</v>
      </c>
      <c r="G111" s="20">
        <f>G8*(D111/D125)</f>
        <v>36885.793112029409</v>
      </c>
      <c r="H111" s="24">
        <f t="shared" si="6"/>
        <v>524025.79335278284</v>
      </c>
      <c r="I111" s="48">
        <f t="shared" si="7"/>
        <v>1.7530929975169625</v>
      </c>
    </row>
    <row r="112" spans="2:9" x14ac:dyDescent="0.35">
      <c r="B112" s="25" t="s">
        <v>100</v>
      </c>
      <c r="C112" s="59">
        <v>28672</v>
      </c>
      <c r="D112" s="53">
        <v>27.71</v>
      </c>
      <c r="E112" s="19">
        <f>E8/114</f>
        <v>105263.15789473684</v>
      </c>
      <c r="F112" s="10">
        <f>F8*(C112/C125)</f>
        <v>36629.720233996246</v>
      </c>
      <c r="G112" s="20">
        <f>G8*(D112/D125)</f>
        <v>47739.62293948319</v>
      </c>
      <c r="H112" s="24">
        <f t="shared" si="6"/>
        <v>189632.50106821628</v>
      </c>
      <c r="I112" s="48">
        <f t="shared" si="7"/>
        <v>6.613856761586784</v>
      </c>
    </row>
    <row r="113" spans="2:9" x14ac:dyDescent="0.35">
      <c r="B113" s="25" t="s">
        <v>101</v>
      </c>
      <c r="C113" s="59">
        <v>31076</v>
      </c>
      <c r="D113" s="53">
        <v>27.57</v>
      </c>
      <c r="E113" s="19">
        <f>E8/114</f>
        <v>105263.15789473684</v>
      </c>
      <c r="F113" s="10">
        <f>F8*(C113/C125)</f>
        <v>39700.934221249554</v>
      </c>
      <c r="G113" s="20">
        <f>G8*(D113/D125)</f>
        <v>47498.426721095326</v>
      </c>
      <c r="H113" s="24">
        <f t="shared" si="6"/>
        <v>192462.51883708173</v>
      </c>
      <c r="I113" s="48">
        <f t="shared" si="7"/>
        <v>6.1932848126233022</v>
      </c>
    </row>
    <row r="114" spans="2:9" x14ac:dyDescent="0.35">
      <c r="B114" s="25" t="s">
        <v>102</v>
      </c>
      <c r="C114" s="59">
        <v>5999</v>
      </c>
      <c r="D114" s="53">
        <v>23.63</v>
      </c>
      <c r="E114" s="19">
        <f>E8/114</f>
        <v>105263.15789473684</v>
      </c>
      <c r="F114" s="10">
        <f>F8*(C114/C125)</f>
        <v>7663.9819923180612</v>
      </c>
      <c r="G114" s="20">
        <f>G8*(D114/D125)</f>
        <v>40710.476003608361</v>
      </c>
      <c r="H114" s="24">
        <f t="shared" si="6"/>
        <v>153637.61589066326</v>
      </c>
      <c r="I114" s="48">
        <f t="shared" si="7"/>
        <v>25.610537738066888</v>
      </c>
    </row>
    <row r="115" spans="2:9" x14ac:dyDescent="0.35">
      <c r="B115" s="25" t="s">
        <v>103</v>
      </c>
      <c r="C115" s="59">
        <v>56066</v>
      </c>
      <c r="D115" s="53">
        <v>22.47</v>
      </c>
      <c r="E115" s="19">
        <f>E8/114</f>
        <v>105263.15789473684</v>
      </c>
      <c r="F115" s="10">
        <f>F8*(C115/C125)</f>
        <v>71626.740186915224</v>
      </c>
      <c r="G115" s="20">
        <f>G8*(D115/D125)</f>
        <v>38711.993051251797</v>
      </c>
      <c r="H115" s="24">
        <f t="shared" si="6"/>
        <v>215601.89113290387</v>
      </c>
      <c r="I115" s="48">
        <f t="shared" si="7"/>
        <v>3.8455015719492005</v>
      </c>
    </row>
    <row r="116" spans="2:9" x14ac:dyDescent="0.35">
      <c r="B116" s="25" t="s">
        <v>104</v>
      </c>
      <c r="C116" s="59">
        <v>24487</v>
      </c>
      <c r="D116" s="53">
        <v>28.63</v>
      </c>
      <c r="E116" s="19">
        <f>E8/114</f>
        <v>105263.15789473684</v>
      </c>
      <c r="F116" s="10">
        <f>F8*(C116/C125)</f>
        <v>31283.201707933385</v>
      </c>
      <c r="G116" s="20">
        <f>G8*(D116/D125)</f>
        <v>49324.626660317699</v>
      </c>
      <c r="H116" s="24">
        <f t="shared" si="6"/>
        <v>185870.98626298792</v>
      </c>
      <c r="I116" s="48">
        <f t="shared" si="7"/>
        <v>7.5905985324044565</v>
      </c>
    </row>
    <row r="117" spans="2:9" x14ac:dyDescent="0.35">
      <c r="B117" s="25" t="s">
        <v>105</v>
      </c>
      <c r="C117" s="59">
        <v>19164</v>
      </c>
      <c r="D117" s="53">
        <f>AVERAGE(22.33, 22.86, 27.42)</f>
        <v>24.203333333333333</v>
      </c>
      <c r="E117" s="19">
        <f>E8/114</f>
        <v>105263.15789473684</v>
      </c>
      <c r="F117" s="10">
        <f>F8*(C117/C125)</f>
        <v>24482.838956623324</v>
      </c>
      <c r="G117" s="20">
        <f>G8*(D117/D125)</f>
        <v>41698.231945577703</v>
      </c>
      <c r="H117" s="24">
        <f t="shared" si="6"/>
        <v>171444.22879693785</v>
      </c>
      <c r="I117" s="48">
        <f t="shared" si="7"/>
        <v>8.9461609683227845</v>
      </c>
    </row>
    <row r="118" spans="2:9" x14ac:dyDescent="0.35">
      <c r="B118" s="25" t="s">
        <v>106</v>
      </c>
      <c r="C118" s="59">
        <v>19707</v>
      </c>
      <c r="D118" s="53">
        <v>27.63</v>
      </c>
      <c r="E118" s="19">
        <f>E8/114</f>
        <v>105263.15789473684</v>
      </c>
      <c r="F118" s="10">
        <f>F8*(C118/C125)</f>
        <v>25176.544944592773</v>
      </c>
      <c r="G118" s="20">
        <f>G8*(D118/D125)</f>
        <v>47601.796528975836</v>
      </c>
      <c r="H118" s="24">
        <f t="shared" si="6"/>
        <v>178041.49936830543</v>
      </c>
      <c r="I118" s="48">
        <f t="shared" si="7"/>
        <v>9.0344293585175546</v>
      </c>
    </row>
    <row r="119" spans="2:9" x14ac:dyDescent="0.35">
      <c r="B119" s="25" t="s">
        <v>107</v>
      </c>
      <c r="C119" s="59">
        <v>35532</v>
      </c>
      <c r="D119" s="53">
        <v>20.329999999999998</v>
      </c>
      <c r="E119" s="19">
        <f>E8/114</f>
        <v>105263.15789473684</v>
      </c>
      <c r="F119" s="10">
        <f>F8*(C119/C125)</f>
        <v>45393.666969669175</v>
      </c>
      <c r="G119" s="20">
        <f>G8*(D119/D125)</f>
        <v>35025.136570180191</v>
      </c>
      <c r="H119" s="24">
        <f t="shared" si="6"/>
        <v>185681.96143458621</v>
      </c>
      <c r="I119" s="48">
        <f t="shared" si="7"/>
        <v>5.2257672361416807</v>
      </c>
    </row>
    <row r="120" spans="2:9" x14ac:dyDescent="0.35">
      <c r="B120" s="25" t="s">
        <v>108</v>
      </c>
      <c r="C120" s="59">
        <v>23514</v>
      </c>
      <c r="D120" s="53">
        <v>29.81</v>
      </c>
      <c r="E120" s="19">
        <f>E8/114</f>
        <v>105263.15789473684</v>
      </c>
      <c r="F120" s="10">
        <f>F8*(C120/C125)</f>
        <v>30040.15211991447</v>
      </c>
      <c r="G120" s="20">
        <f>G8*(D120/D125)</f>
        <v>51357.566215301107</v>
      </c>
      <c r="H120" s="24">
        <f t="shared" si="6"/>
        <v>186660.87622995241</v>
      </c>
      <c r="I120" s="48">
        <f t="shared" si="7"/>
        <v>7.9382868176385308</v>
      </c>
    </row>
    <row r="121" spans="2:9" x14ac:dyDescent="0.35">
      <c r="B121" s="25" t="s">
        <v>109</v>
      </c>
      <c r="C121" s="59">
        <v>10974</v>
      </c>
      <c r="D121" s="53">
        <v>29.87</v>
      </c>
      <c r="E121" s="19">
        <f>E8/114</f>
        <v>105263.15789473684</v>
      </c>
      <c r="F121" s="10">
        <f>F8*(C121/C125)</f>
        <v>14019.759690564828</v>
      </c>
      <c r="G121" s="20">
        <f>G8*(D121/D125)</f>
        <v>51460.936023181624</v>
      </c>
      <c r="H121" s="24">
        <f t="shared" si="6"/>
        <v>170743.85360848327</v>
      </c>
      <c r="I121" s="48">
        <f t="shared" si="7"/>
        <v>15.55894419614391</v>
      </c>
    </row>
    <row r="122" spans="2:9" x14ac:dyDescent="0.35">
      <c r="B122" s="25" t="s">
        <v>110</v>
      </c>
      <c r="C122" s="59">
        <v>39085</v>
      </c>
      <c r="D122" s="53">
        <v>25.74</v>
      </c>
      <c r="E122" s="19">
        <f>E8/114</f>
        <v>105263.15789473684</v>
      </c>
      <c r="F122" s="10">
        <f>F8*(C122/C125)</f>
        <v>49932.778157984903</v>
      </c>
      <c r="G122" s="20">
        <f>G8*(D122/D125)</f>
        <v>44345.6475807397</v>
      </c>
      <c r="H122" s="24">
        <f t="shared" si="6"/>
        <v>199541.58363346144</v>
      </c>
      <c r="I122" s="48">
        <f t="shared" si="7"/>
        <v>5.1053238744649212</v>
      </c>
    </row>
    <row r="123" spans="2:9" ht="15" thickBot="1" x14ac:dyDescent="0.4">
      <c r="B123" s="27" t="s">
        <v>111</v>
      </c>
      <c r="C123" s="61">
        <v>18188</v>
      </c>
      <c r="D123" s="54">
        <v>26.01</v>
      </c>
      <c r="E123" s="19">
        <f>E8/114</f>
        <v>105263.15789473684</v>
      </c>
      <c r="F123" s="10">
        <f>F8*(C123/C125)</f>
        <v>23235.956738836623</v>
      </c>
      <c r="G123" s="20">
        <f>G8*(D123/D125)</f>
        <v>44810.811716202013</v>
      </c>
      <c r="H123" s="24">
        <f t="shared" si="6"/>
        <v>173309.92634977549</v>
      </c>
      <c r="I123" s="48">
        <f t="shared" si="7"/>
        <v>9.5288061551449026</v>
      </c>
    </row>
    <row r="124" spans="2:9" x14ac:dyDescent="0.35">
      <c r="B124" s="28" t="s">
        <v>115</v>
      </c>
      <c r="C124" s="62">
        <f t="shared" ref="C124:I124" si="8">AVERAGE(C10:C123)</f>
        <v>49436.991228070176</v>
      </c>
      <c r="D124" s="55">
        <f t="shared" si="8"/>
        <v>24.439590643274862</v>
      </c>
      <c r="E124" s="50">
        <f t="shared" si="8"/>
        <v>105263.15789473668</v>
      </c>
      <c r="F124" s="51">
        <f t="shared" si="8"/>
        <v>63157.894736842107</v>
      </c>
      <c r="G124" s="52">
        <f t="shared" si="8"/>
        <v>42105.263157894711</v>
      </c>
      <c r="H124" s="34">
        <f t="shared" si="8"/>
        <v>210526.31578947362</v>
      </c>
      <c r="I124" s="49">
        <f t="shared" si="8"/>
        <v>11.605001169379127</v>
      </c>
    </row>
    <row r="125" spans="2:9" s="1" customFormat="1" ht="15" thickBot="1" x14ac:dyDescent="0.4">
      <c r="B125" s="29" t="s">
        <v>112</v>
      </c>
      <c r="C125" s="63">
        <f t="shared" ref="C125:I125" si="9">SUM(C10:C123)</f>
        <v>5635817</v>
      </c>
      <c r="D125" s="56">
        <f t="shared" si="9"/>
        <v>2786.1133333333341</v>
      </c>
      <c r="E125" s="31">
        <f t="shared" si="9"/>
        <v>11999999.999999981</v>
      </c>
      <c r="F125" s="32">
        <f t="shared" si="9"/>
        <v>7200000</v>
      </c>
      <c r="G125" s="33">
        <f t="shared" si="9"/>
        <v>4799999.9999999972</v>
      </c>
      <c r="H125" s="31">
        <f t="shared" si="9"/>
        <v>23999999.999999993</v>
      </c>
      <c r="I125" s="33">
        <f t="shared" si="9"/>
        <v>1322.9701333092205</v>
      </c>
    </row>
    <row r="126" spans="2:9" ht="85" customHeight="1" x14ac:dyDescent="0.35">
      <c r="B126" s="64" t="s">
        <v>125</v>
      </c>
      <c r="C126" s="64"/>
      <c r="D126" s="64"/>
      <c r="E126" s="64"/>
      <c r="F126" s="64"/>
      <c r="G126" s="64"/>
      <c r="H126" s="64"/>
      <c r="I126" s="64"/>
    </row>
    <row r="127" spans="2:9" x14ac:dyDescent="0.35">
      <c r="B127" s="9"/>
      <c r="C127" s="9"/>
      <c r="D127" s="38"/>
      <c r="E127" s="9"/>
      <c r="F127" s="9"/>
      <c r="G127" s="9"/>
      <c r="H127" s="9"/>
      <c r="I127" s="9"/>
    </row>
    <row r="128" spans="2:9" x14ac:dyDescent="0.35">
      <c r="B128" s="13"/>
    </row>
  </sheetData>
  <mergeCells count="6">
    <mergeCell ref="B126:I126"/>
    <mergeCell ref="B5:B9"/>
    <mergeCell ref="E5:G5"/>
    <mergeCell ref="H5:I5"/>
    <mergeCell ref="C5:C9"/>
    <mergeCell ref="D5:D9"/>
  </mergeCells>
  <pageMargins left="0.7" right="0.7" top="0.75" bottom="0.75" header="0.3" footer="0.3"/>
  <pageSetup orientation="landscape" r:id="rId1"/>
  <ignoredErrors>
    <ignoredError sqref="I10:I58 I59:I12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E19885CD013447808AE297710D5B81" ma:contentTypeVersion="12" ma:contentTypeDescription="Create a new document." ma:contentTypeScope="" ma:versionID="e4e46a7e903c58f6fade1c398a8e369e">
  <xsd:schema xmlns:xsd="http://www.w3.org/2001/XMLSchema" xmlns:xs="http://www.w3.org/2001/XMLSchema" xmlns:p="http://schemas.microsoft.com/office/2006/metadata/properties" xmlns:ns2="35ba1ed3-e8bd-4a2a-9478-1024ed1b8fbb" xmlns:ns3="f3e77a7b-10ca-4425-abc3-fd18a5033be3" targetNamespace="http://schemas.microsoft.com/office/2006/metadata/properties" ma:root="true" ma:fieldsID="1a8cf7646f3cdd7bdd38117d36ab2d1f" ns2:_="" ns3:_="">
    <xsd:import namespace="35ba1ed3-e8bd-4a2a-9478-1024ed1b8fbb"/>
    <xsd:import namespace="f3e77a7b-10ca-4425-abc3-fd18a5033b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a1ed3-e8bd-4a2a-9478-1024ed1b8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90995e2-38ad-4d59-97a3-64e5d068c0a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e77a7b-10ca-4425-abc3-fd18a5033b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e55907-9bd5-4706-9cea-66ddb072ff16}" ma:internalName="TaxCatchAll" ma:showField="CatchAllData" ma:web="f3e77a7b-10ca-4425-abc3-fd18a5033b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ba1ed3-e8bd-4a2a-9478-1024ed1b8fbb">
      <Terms xmlns="http://schemas.microsoft.com/office/infopath/2007/PartnerControls"/>
    </lcf76f155ced4ddcb4097134ff3c332f>
    <TaxCatchAll xmlns="f3e77a7b-10ca-4425-abc3-fd18a5033be3"/>
  </documentManagement>
</p:properties>
</file>

<file path=customXml/itemProps1.xml><?xml version="1.0" encoding="utf-8"?>
<ds:datastoreItem xmlns:ds="http://schemas.openxmlformats.org/officeDocument/2006/customXml" ds:itemID="{C035D0A6-68A1-4364-BFF3-2D9BB54519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ba1ed3-e8bd-4a2a-9478-1024ed1b8fbb"/>
    <ds:schemaRef ds:uri="f3e77a7b-10ca-4425-abc3-fd18a5033b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67993-4835-4CD2-8432-C28AF5159786}">
  <ds:schemaRefs>
    <ds:schemaRef ds:uri="http://schemas.microsoft.com/sharepoint/v3/contenttype/forms"/>
  </ds:schemaRefs>
</ds:datastoreItem>
</file>

<file path=customXml/itemProps3.xml><?xml version="1.0" encoding="utf-8"?>
<ds:datastoreItem xmlns:ds="http://schemas.openxmlformats.org/officeDocument/2006/customXml" ds:itemID="{5EF49747-64D0-4403-BE1B-A7EBAF88DDAB}">
  <ds:schemaRefs>
    <ds:schemaRef ds:uri="http://purl.org/dc/terms/"/>
    <ds:schemaRef ds:uri="http://purl.org/dc/elements/1.1/"/>
    <ds:schemaRef ds:uri="http://schemas.microsoft.com/office/2006/metadata/properties"/>
    <ds:schemaRef ds:uri="http://schemas.openxmlformats.org/package/2006/metadata/core-properties"/>
    <ds:schemaRef ds:uri="f3e77a7b-10ca-4425-abc3-fd18a5033be3"/>
    <ds:schemaRef ds:uri="http://www.w3.org/XML/1998/namespace"/>
    <ds:schemaRef ds:uri="35ba1ed3-e8bd-4a2a-9478-1024ed1b8fbb"/>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Funding 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Crosley</dc:creator>
  <cp:lastModifiedBy>Spring Schmidt</cp:lastModifiedBy>
  <cp:lastPrinted>2023-01-14T16:57:44Z</cp:lastPrinted>
  <dcterms:created xsi:type="dcterms:W3CDTF">2023-01-13T17:08:01Z</dcterms:created>
  <dcterms:modified xsi:type="dcterms:W3CDTF">2023-02-07T18:38:06Z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0x01010061E19885CD013447808AE297710D5B81</vt:lpwstr>
  </property>
</Properties>
</file>